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lsiso\Documents\Nelson\PHD\PHD\2.Investigación\Proyecto 3. LCA desde costes\Paper\paper1\Data_in_brief\R_object\InputData\"/>
    </mc:Choice>
  </mc:AlternateContent>
  <xr:revisionPtr revIDLastSave="0" documentId="13_ncr:1_{7EE7D1EB-B2AC-43A0-ADC9-1518838A32DB}" xr6:coauthVersionLast="36" xr6:coauthVersionMax="46" xr10:uidLastSave="{00000000-0000-0000-0000-000000000000}"/>
  <bookViews>
    <workbookView xWindow="-120" yWindow="-120" windowWidth="29040" windowHeight="15840" activeTab="1" xr2:uid="{7CFD16C1-BD31-4B65-8BB5-460179633B7B}"/>
  </bookViews>
  <sheets>
    <sheet name="datos" sheetId="1" r:id="rId1"/>
    <sheet name="glossary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5" i="1" l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8" i="1"/>
  <c r="D76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8" i="1"/>
  <c r="D56" i="1"/>
  <c r="D55" i="1" l="1"/>
  <c r="D54" i="1"/>
  <c r="D53" i="1"/>
  <c r="D52" i="1"/>
  <c r="D51" i="1"/>
  <c r="D50" i="1"/>
  <c r="D49" i="1"/>
  <c r="D47" i="1"/>
  <c r="D48" i="1"/>
  <c r="D46" i="1"/>
  <c r="D45" i="1"/>
  <c r="D44" i="1"/>
  <c r="D43" i="1"/>
  <c r="D42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2" i="1"/>
</calcChain>
</file>

<file path=xl/sharedStrings.xml><?xml version="1.0" encoding="utf-8"?>
<sst xmlns="http://schemas.openxmlformats.org/spreadsheetml/2006/main" count="181" uniqueCount="41">
  <si>
    <t>Andalucía</t>
  </si>
  <si>
    <t>Aragón</t>
  </si>
  <si>
    <t>Castilla-La Mancha</t>
  </si>
  <si>
    <t>Extremadura</t>
  </si>
  <si>
    <t>Cataluña</t>
  </si>
  <si>
    <t>La Rioja</t>
  </si>
  <si>
    <t>Región de Murcia</t>
  </si>
  <si>
    <t>Castilla y León</t>
  </si>
  <si>
    <t>Galicia</t>
  </si>
  <si>
    <t>Cantabria</t>
  </si>
  <si>
    <t>País Vasco</t>
  </si>
  <si>
    <t>Furrow_irrigated_surface</t>
  </si>
  <si>
    <t>Sprinkler_irrigated_surface</t>
  </si>
  <si>
    <t>Non_information</t>
  </si>
  <si>
    <t>Year</t>
  </si>
  <si>
    <t>NUTS2</t>
  </si>
  <si>
    <t>Variable</t>
  </si>
  <si>
    <t>Drip_irrigated_surface</t>
  </si>
  <si>
    <t>Comunidad de Madrid</t>
  </si>
  <si>
    <t>Comunidad Foral de Navarra</t>
  </si>
  <si>
    <t>Comunidad Valenciana</t>
  </si>
  <si>
    <t>Islas Baleares</t>
  </si>
  <si>
    <t>Islas Canarias</t>
  </si>
  <si>
    <t>Principado de Asturias</t>
  </si>
  <si>
    <t>Spain</t>
  </si>
  <si>
    <t>Description</t>
  </si>
  <si>
    <t>Name of the subnational Spanish region</t>
  </si>
  <si>
    <t>factor</t>
  </si>
  <si>
    <t>Greenhouse_surface</t>
  </si>
  <si>
    <t>ha</t>
  </si>
  <si>
    <t>Agricultural surface irrigated with forrow method</t>
  </si>
  <si>
    <t>Agricultural surface irrigated with  sprinkler method</t>
  </si>
  <si>
    <t>Agricultural surface irrigated with drip method</t>
  </si>
  <si>
    <t>Agricultural surface in greenhouse system</t>
  </si>
  <si>
    <t>Agricultural surface without information about irrigation method used</t>
  </si>
  <si>
    <t>Total_surface_irrigated_FSD</t>
  </si>
  <si>
    <t>Total agricultural surface irrigated with furrow, sprinkler or drip methods on open-field</t>
  </si>
  <si>
    <t>Unit or type of variable</t>
  </si>
  <si>
    <t>Year of the data</t>
  </si>
  <si>
    <t>Source:</t>
  </si>
  <si>
    <t>https://www.mapa.gob.es/es/estadistica/temas/estadisticas-agrarias/agricultura/esyrce/resultados-de-anos-anteriores/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</si>
</sst>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2" xfId="0" applyFont="1" applyBorder="1" applyAlignment="1">
      <alignment wrapText="1"/>
    </xf>
    <xf numFmtId="0" fontId="0" fillId="0" borderId="0" xfId="0" applyBorder="1"/>
    <xf numFmtId="0" fontId="0" fillId="0" borderId="0" xfId="0" applyFont="1" applyBorder="1" applyAlignment="1">
      <alignment wrapText="1"/>
    </xf>
    <xf numFmtId="0" fontId="0" fillId="0" borderId="2" xfId="0" applyBorder="1"/>
    <xf numFmtId="0" fontId="0" fillId="0" borderId="0" xfId="0" applyFill="1" applyBorder="1"/>
    <xf numFmtId="0" fontId="0" fillId="0" borderId="2" xfId="0" applyFill="1" applyBorder="1"/>
    <xf numFmtId="0" fontId="0" fillId="0" borderId="0" xfId="0" applyFont="1" applyFill="1" applyBorder="1" applyAlignment="1">
      <alignment wrapText="1"/>
    </xf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mapa.gob.es/es/estadistica/temas/estadisticas-agrarias/agricultura/esyrce/resultados-de-anos-anterior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59865-AED1-4230-9969-79248D6E4360}">
  <dimension ref="A1:H145"/>
  <sheetViews>
    <sheetView workbookViewId="0">
      <selection activeCell="G1" sqref="G1"/>
    </sheetView>
  </sheetViews>
  <sheetFormatPr defaultColWidth="11.42578125" defaultRowHeight="15" x14ac:dyDescent="0.25"/>
  <cols>
    <col min="2" max="2" width="22.5703125" customWidth="1"/>
    <col min="6" max="6" width="11.42578125" customWidth="1"/>
    <col min="11" max="11" width="22.140625" customWidth="1"/>
  </cols>
  <sheetData>
    <row r="1" spans="1:8" s="1" customFormat="1" ht="45" x14ac:dyDescent="0.25">
      <c r="A1" s="2" t="s">
        <v>14</v>
      </c>
      <c r="B1" s="3" t="s">
        <v>15</v>
      </c>
      <c r="C1" s="3" t="s">
        <v>11</v>
      </c>
      <c r="D1" s="3" t="s">
        <v>12</v>
      </c>
      <c r="E1" s="3" t="s">
        <v>17</v>
      </c>
      <c r="F1" s="3" t="s">
        <v>13</v>
      </c>
      <c r="G1" s="4" t="s">
        <v>35</v>
      </c>
      <c r="H1" s="3" t="s">
        <v>28</v>
      </c>
    </row>
    <row r="2" spans="1:8" x14ac:dyDescent="0.25">
      <c r="A2">
        <v>2010</v>
      </c>
      <c r="B2" t="s">
        <v>8</v>
      </c>
      <c r="C2">
        <v>13201</v>
      </c>
      <c r="D2">
        <f>3211+57</f>
        <v>3268</v>
      </c>
      <c r="E2">
        <v>587</v>
      </c>
      <c r="F2">
        <v>9</v>
      </c>
      <c r="G2">
        <v>17056</v>
      </c>
      <c r="H2">
        <v>439</v>
      </c>
    </row>
    <row r="3" spans="1:8" x14ac:dyDescent="0.25">
      <c r="A3">
        <v>2010</v>
      </c>
      <c r="B3" t="s">
        <v>23</v>
      </c>
      <c r="C3">
        <v>633</v>
      </c>
      <c r="D3">
        <v>70</v>
      </c>
      <c r="G3">
        <v>703</v>
      </c>
      <c r="H3">
        <v>168</v>
      </c>
    </row>
    <row r="4" spans="1:8" x14ac:dyDescent="0.25">
      <c r="A4">
        <v>2010</v>
      </c>
      <c r="B4" t="s">
        <v>9</v>
      </c>
      <c r="C4">
        <v>11</v>
      </c>
      <c r="D4">
        <v>729</v>
      </c>
      <c r="G4">
        <v>740</v>
      </c>
      <c r="H4">
        <v>6</v>
      </c>
    </row>
    <row r="5" spans="1:8" x14ac:dyDescent="0.25">
      <c r="A5">
        <v>2010</v>
      </c>
      <c r="B5" t="s">
        <v>10</v>
      </c>
      <c r="C5">
        <v>1218</v>
      </c>
      <c r="D5">
        <v>6258</v>
      </c>
      <c r="E5">
        <v>1279</v>
      </c>
      <c r="G5">
        <v>8755</v>
      </c>
      <c r="H5">
        <v>270</v>
      </c>
    </row>
    <row r="6" spans="1:8" x14ac:dyDescent="0.25">
      <c r="A6">
        <v>2010</v>
      </c>
      <c r="B6" t="s">
        <v>19</v>
      </c>
      <c r="C6">
        <v>55802</v>
      </c>
      <c r="D6">
        <f>18282+320</f>
        <v>18602</v>
      </c>
      <c r="E6">
        <v>17136</v>
      </c>
      <c r="F6">
        <v>74</v>
      </c>
      <c r="G6">
        <v>91540</v>
      </c>
      <c r="H6">
        <v>537</v>
      </c>
    </row>
    <row r="7" spans="1:8" x14ac:dyDescent="0.25">
      <c r="A7">
        <v>2010</v>
      </c>
      <c r="B7" t="s">
        <v>5</v>
      </c>
      <c r="C7">
        <v>13793</v>
      </c>
      <c r="D7">
        <f>18613+152</f>
        <v>18765</v>
      </c>
      <c r="E7">
        <v>17721</v>
      </c>
      <c r="G7">
        <v>50279</v>
      </c>
      <c r="H7">
        <v>67</v>
      </c>
    </row>
    <row r="8" spans="1:8" x14ac:dyDescent="0.25">
      <c r="A8">
        <v>2010</v>
      </c>
      <c r="B8" t="s">
        <v>1</v>
      </c>
      <c r="C8">
        <v>215066</v>
      </c>
      <c r="D8">
        <f>85054+32922</f>
        <v>117976</v>
      </c>
      <c r="E8">
        <v>44237</v>
      </c>
      <c r="F8">
        <v>122</v>
      </c>
      <c r="G8">
        <v>377279</v>
      </c>
      <c r="H8">
        <v>249</v>
      </c>
    </row>
    <row r="9" spans="1:8" x14ac:dyDescent="0.25">
      <c r="A9">
        <v>2010</v>
      </c>
      <c r="B9" t="s">
        <v>4</v>
      </c>
      <c r="C9">
        <v>128548</v>
      </c>
      <c r="D9">
        <f>21579+10464</f>
        <v>32043</v>
      </c>
      <c r="E9">
        <v>82297</v>
      </c>
      <c r="F9">
        <v>45</v>
      </c>
      <c r="G9">
        <v>242888</v>
      </c>
      <c r="H9">
        <v>840</v>
      </c>
    </row>
    <row r="10" spans="1:8" x14ac:dyDescent="0.25">
      <c r="A10">
        <v>2010</v>
      </c>
      <c r="B10" t="s">
        <v>21</v>
      </c>
      <c r="C10">
        <v>1109</v>
      </c>
      <c r="D10">
        <f>5473+1666</f>
        <v>7139</v>
      </c>
      <c r="E10">
        <v>9552</v>
      </c>
      <c r="G10">
        <v>17800</v>
      </c>
      <c r="H10">
        <v>104</v>
      </c>
    </row>
    <row r="11" spans="1:8" x14ac:dyDescent="0.25">
      <c r="A11">
        <v>2010</v>
      </c>
      <c r="B11" t="s">
        <v>7</v>
      </c>
      <c r="C11">
        <v>157949</v>
      </c>
      <c r="D11">
        <f>118448+96814</f>
        <v>215262</v>
      </c>
      <c r="E11">
        <v>20577</v>
      </c>
      <c r="F11">
        <v>318</v>
      </c>
      <c r="G11">
        <v>393788</v>
      </c>
      <c r="H11">
        <v>113</v>
      </c>
    </row>
    <row r="12" spans="1:8" x14ac:dyDescent="0.25">
      <c r="A12">
        <v>2010</v>
      </c>
      <c r="B12" t="s">
        <v>18</v>
      </c>
      <c r="C12">
        <v>8293</v>
      </c>
      <c r="D12">
        <f>3361+3102</f>
        <v>6463</v>
      </c>
      <c r="E12">
        <v>2105</v>
      </c>
      <c r="F12">
        <v>23</v>
      </c>
      <c r="G12">
        <v>16861</v>
      </c>
      <c r="H12">
        <v>258</v>
      </c>
    </row>
    <row r="13" spans="1:8" x14ac:dyDescent="0.25">
      <c r="A13">
        <v>2010</v>
      </c>
      <c r="B13" t="s">
        <v>2</v>
      </c>
      <c r="C13">
        <v>19768</v>
      </c>
      <c r="D13">
        <f>97472+88291</f>
        <v>185763</v>
      </c>
      <c r="E13">
        <v>272565</v>
      </c>
      <c r="F13">
        <v>571</v>
      </c>
      <c r="G13">
        <v>478096</v>
      </c>
      <c r="H13">
        <v>46</v>
      </c>
    </row>
    <row r="14" spans="1:8" x14ac:dyDescent="0.25">
      <c r="A14">
        <v>2010</v>
      </c>
      <c r="B14" t="s">
        <v>20</v>
      </c>
      <c r="C14">
        <v>122967</v>
      </c>
      <c r="D14">
        <f>1450+789</f>
        <v>2239</v>
      </c>
      <c r="E14">
        <v>177400</v>
      </c>
      <c r="F14">
        <v>727</v>
      </c>
      <c r="G14">
        <v>302606</v>
      </c>
      <c r="H14">
        <v>1292</v>
      </c>
    </row>
    <row r="15" spans="1:8" x14ac:dyDescent="0.25">
      <c r="A15">
        <v>2010</v>
      </c>
      <c r="B15" t="s">
        <v>6</v>
      </c>
      <c r="C15">
        <v>34272</v>
      </c>
      <c r="D15">
        <f>544+8</f>
        <v>552</v>
      </c>
      <c r="E15">
        <v>120564</v>
      </c>
      <c r="F15">
        <v>469</v>
      </c>
      <c r="G15">
        <v>155388</v>
      </c>
      <c r="H15">
        <v>6733</v>
      </c>
    </row>
    <row r="16" spans="1:8" x14ac:dyDescent="0.25">
      <c r="A16">
        <v>2010</v>
      </c>
      <c r="B16" t="s">
        <v>3</v>
      </c>
      <c r="C16">
        <v>102691</v>
      </c>
      <c r="D16">
        <f>26469+12689</f>
        <v>39158</v>
      </c>
      <c r="E16">
        <v>91976</v>
      </c>
      <c r="F16">
        <v>201</v>
      </c>
      <c r="G16">
        <v>233825</v>
      </c>
      <c r="H16">
        <v>178</v>
      </c>
    </row>
    <row r="17" spans="1:8" x14ac:dyDescent="0.25">
      <c r="A17">
        <v>2010</v>
      </c>
      <c r="B17" t="s">
        <v>0</v>
      </c>
      <c r="C17">
        <v>165905</v>
      </c>
      <c r="D17">
        <f>60439+14884</f>
        <v>75323</v>
      </c>
      <c r="E17">
        <v>697668</v>
      </c>
      <c r="F17">
        <v>65</v>
      </c>
      <c r="G17">
        <v>938896</v>
      </c>
      <c r="H17">
        <v>43946</v>
      </c>
    </row>
    <row r="18" spans="1:8" x14ac:dyDescent="0.25">
      <c r="A18">
        <v>2010</v>
      </c>
      <c r="B18" t="s">
        <v>22</v>
      </c>
      <c r="C18">
        <v>2277</v>
      </c>
      <c r="D18">
        <f>3305+3</f>
        <v>3308</v>
      </c>
      <c r="E18">
        <v>10538</v>
      </c>
      <c r="G18">
        <v>16123</v>
      </c>
      <c r="H18">
        <v>7261</v>
      </c>
    </row>
    <row r="19" spans="1:8" x14ac:dyDescent="0.25">
      <c r="A19">
        <v>2010</v>
      </c>
      <c r="B19" t="s">
        <v>24</v>
      </c>
      <c r="C19">
        <v>1043704</v>
      </c>
      <c r="D19">
        <f>470758+262161</f>
        <v>732919</v>
      </c>
      <c r="E19">
        <v>1566200</v>
      </c>
      <c r="F19">
        <v>2625</v>
      </c>
      <c r="G19">
        <v>3342823</v>
      </c>
      <c r="H19">
        <v>62505</v>
      </c>
    </row>
    <row r="20" spans="1:8" x14ac:dyDescent="0.25">
      <c r="A20">
        <v>2011</v>
      </c>
      <c r="B20" t="s">
        <v>8</v>
      </c>
      <c r="C20">
        <v>12801</v>
      </c>
      <c r="D20">
        <f>3013+2</f>
        <v>3015</v>
      </c>
      <c r="E20">
        <v>278</v>
      </c>
      <c r="F20">
        <v>1</v>
      </c>
      <c r="G20">
        <v>16094</v>
      </c>
      <c r="H20">
        <v>443</v>
      </c>
    </row>
    <row r="21" spans="1:8" x14ac:dyDescent="0.25">
      <c r="A21">
        <v>2011</v>
      </c>
      <c r="B21" t="s">
        <v>23</v>
      </c>
      <c r="C21">
        <v>452</v>
      </c>
      <c r="D21">
        <v>66</v>
      </c>
      <c r="E21">
        <v>3</v>
      </c>
      <c r="G21">
        <v>521</v>
      </c>
      <c r="H21">
        <v>173</v>
      </c>
    </row>
    <row r="22" spans="1:8" x14ac:dyDescent="0.25">
      <c r="A22">
        <v>2011</v>
      </c>
      <c r="B22" t="s">
        <v>9</v>
      </c>
      <c r="C22">
        <v>18</v>
      </c>
      <c r="D22">
        <v>561</v>
      </c>
      <c r="G22">
        <v>579</v>
      </c>
      <c r="H22">
        <v>1</v>
      </c>
    </row>
    <row r="23" spans="1:8" x14ac:dyDescent="0.25">
      <c r="A23">
        <v>2011</v>
      </c>
      <c r="B23" t="s">
        <v>10</v>
      </c>
      <c r="C23">
        <v>1182</v>
      </c>
      <c r="D23">
        <f>7153+0</f>
        <v>7153</v>
      </c>
      <c r="E23">
        <v>1353</v>
      </c>
      <c r="G23">
        <v>9688</v>
      </c>
      <c r="H23">
        <v>274</v>
      </c>
    </row>
    <row r="24" spans="1:8" x14ac:dyDescent="0.25">
      <c r="A24">
        <v>2011</v>
      </c>
      <c r="B24" t="s">
        <v>19</v>
      </c>
      <c r="C24">
        <v>55725</v>
      </c>
      <c r="D24">
        <f>22280+282</f>
        <v>22562</v>
      </c>
      <c r="E24">
        <v>18199</v>
      </c>
      <c r="F24">
        <v>74</v>
      </c>
      <c r="G24">
        <v>96486</v>
      </c>
      <c r="H24">
        <v>472</v>
      </c>
    </row>
    <row r="25" spans="1:8" x14ac:dyDescent="0.25">
      <c r="A25">
        <v>2011</v>
      </c>
      <c r="B25" t="s">
        <v>5</v>
      </c>
      <c r="C25">
        <v>13346</v>
      </c>
      <c r="D25">
        <f>16694+109</f>
        <v>16803</v>
      </c>
      <c r="E25">
        <v>17437</v>
      </c>
      <c r="G25">
        <v>47586</v>
      </c>
      <c r="H25">
        <v>56</v>
      </c>
    </row>
    <row r="26" spans="1:8" x14ac:dyDescent="0.25">
      <c r="A26">
        <v>2011</v>
      </c>
      <c r="B26" t="s">
        <v>1</v>
      </c>
      <c r="C26">
        <v>210444</v>
      </c>
      <c r="D26">
        <f>91168+33343</f>
        <v>124511</v>
      </c>
      <c r="E26">
        <v>48426</v>
      </c>
      <c r="F26">
        <v>7</v>
      </c>
      <c r="G26">
        <v>383381</v>
      </c>
      <c r="H26">
        <v>232</v>
      </c>
    </row>
    <row r="27" spans="1:8" x14ac:dyDescent="0.25">
      <c r="A27">
        <v>2011</v>
      </c>
      <c r="B27" t="s">
        <v>4</v>
      </c>
      <c r="C27">
        <v>125417</v>
      </c>
      <c r="D27">
        <f>20632+10803</f>
        <v>31435</v>
      </c>
      <c r="E27">
        <v>84104</v>
      </c>
      <c r="F27">
        <v>45</v>
      </c>
      <c r="G27">
        <v>240956</v>
      </c>
      <c r="H27">
        <v>822</v>
      </c>
    </row>
    <row r="28" spans="1:8" x14ac:dyDescent="0.25">
      <c r="A28">
        <v>2011</v>
      </c>
      <c r="B28" t="s">
        <v>21</v>
      </c>
      <c r="C28">
        <v>1710</v>
      </c>
      <c r="D28">
        <f>4688+1506</f>
        <v>6194</v>
      </c>
      <c r="E28">
        <v>9504</v>
      </c>
      <c r="G28">
        <v>17408</v>
      </c>
      <c r="H28">
        <v>104</v>
      </c>
    </row>
    <row r="29" spans="1:8" x14ac:dyDescent="0.25">
      <c r="A29">
        <v>2011</v>
      </c>
      <c r="B29" t="s">
        <v>7</v>
      </c>
      <c r="C29">
        <v>151136</v>
      </c>
      <c r="D29">
        <f>127868+112868</f>
        <v>240736</v>
      </c>
      <c r="E29">
        <v>20802</v>
      </c>
      <c r="F29">
        <v>214</v>
      </c>
      <c r="G29">
        <v>412674</v>
      </c>
      <c r="H29">
        <v>104</v>
      </c>
    </row>
    <row r="30" spans="1:8" x14ac:dyDescent="0.25">
      <c r="A30">
        <v>2011</v>
      </c>
      <c r="B30" t="s">
        <v>18</v>
      </c>
      <c r="C30">
        <v>8141</v>
      </c>
      <c r="D30">
        <f>3229+3595</f>
        <v>6824</v>
      </c>
      <c r="E30">
        <v>2268</v>
      </c>
      <c r="G30">
        <v>17233</v>
      </c>
      <c r="H30">
        <v>167</v>
      </c>
    </row>
    <row r="31" spans="1:8" x14ac:dyDescent="0.25">
      <c r="A31">
        <v>2011</v>
      </c>
      <c r="B31" t="s">
        <v>2</v>
      </c>
      <c r="C31">
        <v>21239</v>
      </c>
      <c r="D31">
        <f>104521+89086</f>
        <v>193607</v>
      </c>
      <c r="E31">
        <v>271148</v>
      </c>
      <c r="F31">
        <v>542</v>
      </c>
      <c r="G31">
        <v>485994</v>
      </c>
      <c r="H31">
        <v>47</v>
      </c>
    </row>
    <row r="32" spans="1:8" x14ac:dyDescent="0.25">
      <c r="A32">
        <v>2011</v>
      </c>
      <c r="B32" t="s">
        <v>20</v>
      </c>
      <c r="C32">
        <v>106143</v>
      </c>
      <c r="D32">
        <f>1756+15</f>
        <v>1771</v>
      </c>
      <c r="E32">
        <v>181890</v>
      </c>
      <c r="F32">
        <v>4</v>
      </c>
      <c r="G32">
        <v>289804</v>
      </c>
      <c r="H32">
        <v>1293</v>
      </c>
    </row>
    <row r="33" spans="1:8" x14ac:dyDescent="0.25">
      <c r="A33">
        <v>2011</v>
      </c>
      <c r="B33" t="s">
        <v>6</v>
      </c>
      <c r="C33">
        <v>35422</v>
      </c>
      <c r="D33">
        <f>1436+87</f>
        <v>1523</v>
      </c>
      <c r="E33">
        <v>133801</v>
      </c>
      <c r="F33">
        <v>26</v>
      </c>
      <c r="G33">
        <v>170746</v>
      </c>
      <c r="H33">
        <v>6961</v>
      </c>
    </row>
    <row r="34" spans="1:8" x14ac:dyDescent="0.25">
      <c r="A34">
        <v>2011</v>
      </c>
      <c r="B34" t="s">
        <v>3</v>
      </c>
      <c r="C34">
        <v>110702</v>
      </c>
      <c r="D34">
        <f>26305+16354</f>
        <v>42659</v>
      </c>
      <c r="E34">
        <v>90086</v>
      </c>
      <c r="G34">
        <v>243447</v>
      </c>
      <c r="H34">
        <v>214</v>
      </c>
    </row>
    <row r="35" spans="1:8" x14ac:dyDescent="0.25">
      <c r="A35">
        <v>2011</v>
      </c>
      <c r="B35" t="s">
        <v>0</v>
      </c>
      <c r="C35">
        <v>174631</v>
      </c>
      <c r="D35">
        <f>62560+16661</f>
        <v>79221</v>
      </c>
      <c r="E35">
        <v>706222</v>
      </c>
      <c r="F35">
        <v>65</v>
      </c>
      <c r="G35">
        <v>960074</v>
      </c>
      <c r="H35">
        <v>43923</v>
      </c>
    </row>
    <row r="36" spans="1:8" x14ac:dyDescent="0.25">
      <c r="A36">
        <v>2011</v>
      </c>
      <c r="B36" t="s">
        <v>22</v>
      </c>
      <c r="C36">
        <v>3159</v>
      </c>
      <c r="D36">
        <f>3863+4</f>
        <v>3867</v>
      </c>
      <c r="E36">
        <v>10513</v>
      </c>
      <c r="G36">
        <v>17539</v>
      </c>
      <c r="H36">
        <v>6997</v>
      </c>
    </row>
    <row r="37" spans="1:8" x14ac:dyDescent="0.25">
      <c r="A37">
        <v>2011</v>
      </c>
      <c r="B37" t="s">
        <v>24</v>
      </c>
      <c r="C37">
        <v>1031669</v>
      </c>
      <c r="D37">
        <f>497794+284714</f>
        <v>782508</v>
      </c>
      <c r="E37">
        <v>1596035</v>
      </c>
      <c r="F37">
        <v>979</v>
      </c>
      <c r="G37">
        <v>3410212</v>
      </c>
      <c r="H37">
        <v>62283</v>
      </c>
    </row>
    <row r="38" spans="1:8" x14ac:dyDescent="0.25">
      <c r="A38">
        <v>2012</v>
      </c>
      <c r="B38" t="s">
        <v>8</v>
      </c>
      <c r="C38">
        <v>12814</v>
      </c>
      <c r="D38">
        <f>3445+2</f>
        <v>3447</v>
      </c>
      <c r="E38">
        <v>227</v>
      </c>
      <c r="G38">
        <v>16488</v>
      </c>
      <c r="H38">
        <v>469</v>
      </c>
    </row>
    <row r="39" spans="1:8" x14ac:dyDescent="0.25">
      <c r="A39">
        <v>2012</v>
      </c>
      <c r="B39" t="s">
        <v>23</v>
      </c>
      <c r="C39">
        <v>420</v>
      </c>
      <c r="D39">
        <f>75+0</f>
        <v>75</v>
      </c>
      <c r="E39">
        <v>3</v>
      </c>
      <c r="G39">
        <v>498</v>
      </c>
      <c r="H39">
        <v>160</v>
      </c>
    </row>
    <row r="40" spans="1:8" x14ac:dyDescent="0.25">
      <c r="A40">
        <v>2012</v>
      </c>
      <c r="B40" t="s">
        <v>9</v>
      </c>
      <c r="C40">
        <v>22</v>
      </c>
      <c r="D40">
        <v>405</v>
      </c>
      <c r="G40">
        <v>427</v>
      </c>
      <c r="H40">
        <v>7</v>
      </c>
    </row>
    <row r="41" spans="1:8" x14ac:dyDescent="0.25">
      <c r="A41">
        <v>2012</v>
      </c>
      <c r="B41" t="s">
        <v>10</v>
      </c>
      <c r="C41">
        <v>1193</v>
      </c>
      <c r="D41">
        <v>7100</v>
      </c>
      <c r="E41">
        <v>1339</v>
      </c>
      <c r="G41">
        <v>9632</v>
      </c>
      <c r="H41">
        <v>273</v>
      </c>
    </row>
    <row r="42" spans="1:8" x14ac:dyDescent="0.25">
      <c r="A42">
        <v>2012</v>
      </c>
      <c r="B42" t="s">
        <v>19</v>
      </c>
      <c r="C42">
        <v>53372</v>
      </c>
      <c r="D42">
        <f>23935+281</f>
        <v>24216</v>
      </c>
      <c r="E42">
        <v>18183</v>
      </c>
      <c r="F42">
        <v>56</v>
      </c>
      <c r="G42">
        <v>95771</v>
      </c>
      <c r="H42">
        <v>537</v>
      </c>
    </row>
    <row r="43" spans="1:8" x14ac:dyDescent="0.25">
      <c r="A43">
        <v>2012</v>
      </c>
      <c r="B43" t="s">
        <v>5</v>
      </c>
      <c r="C43">
        <v>13915</v>
      </c>
      <c r="D43">
        <f>16579+61</f>
        <v>16640</v>
      </c>
      <c r="E43">
        <v>17269</v>
      </c>
      <c r="G43">
        <v>47824</v>
      </c>
      <c r="H43">
        <v>56</v>
      </c>
    </row>
    <row r="44" spans="1:8" x14ac:dyDescent="0.25">
      <c r="A44">
        <v>2012</v>
      </c>
      <c r="B44" t="s">
        <v>1</v>
      </c>
      <c r="C44">
        <v>197970</v>
      </c>
      <c r="D44">
        <f>98847+33911</f>
        <v>132758</v>
      </c>
      <c r="E44">
        <v>48568</v>
      </c>
      <c r="G44">
        <v>379296</v>
      </c>
      <c r="H44">
        <v>215</v>
      </c>
    </row>
    <row r="45" spans="1:8" x14ac:dyDescent="0.25">
      <c r="A45">
        <v>2012</v>
      </c>
      <c r="B45" t="s">
        <v>4</v>
      </c>
      <c r="C45">
        <v>126221</v>
      </c>
      <c r="D45">
        <f>23474+12056</f>
        <v>35530</v>
      </c>
      <c r="E45">
        <v>85119</v>
      </c>
      <c r="G45">
        <v>246870</v>
      </c>
      <c r="H45">
        <v>735</v>
      </c>
    </row>
    <row r="46" spans="1:8" x14ac:dyDescent="0.25">
      <c r="A46">
        <v>2012</v>
      </c>
      <c r="B46" t="s">
        <v>21</v>
      </c>
      <c r="C46">
        <v>1557</v>
      </c>
      <c r="D46">
        <f>4640+1430</f>
        <v>6070</v>
      </c>
      <c r="E46">
        <v>9208</v>
      </c>
      <c r="G46">
        <v>16835</v>
      </c>
      <c r="H46">
        <v>122</v>
      </c>
    </row>
    <row r="47" spans="1:8" x14ac:dyDescent="0.25">
      <c r="A47">
        <v>2012</v>
      </c>
      <c r="B47" t="s">
        <v>7</v>
      </c>
      <c r="C47">
        <v>142203</v>
      </c>
      <c r="D47">
        <f>135668+126572</f>
        <v>262240</v>
      </c>
      <c r="E47">
        <v>20423</v>
      </c>
      <c r="F47">
        <v>146</v>
      </c>
      <c r="G47">
        <v>424866</v>
      </c>
      <c r="H47">
        <v>111</v>
      </c>
    </row>
    <row r="48" spans="1:8" x14ac:dyDescent="0.25">
      <c r="A48">
        <v>2012</v>
      </c>
      <c r="B48" t="s">
        <v>18</v>
      </c>
      <c r="C48">
        <v>8811</v>
      </c>
      <c r="D48">
        <f>4118+2839</f>
        <v>6957</v>
      </c>
      <c r="E48">
        <v>2675</v>
      </c>
      <c r="F48">
        <v>350</v>
      </c>
      <c r="G48">
        <v>18443</v>
      </c>
      <c r="H48">
        <v>204</v>
      </c>
    </row>
    <row r="49" spans="1:8" x14ac:dyDescent="0.25">
      <c r="A49">
        <v>2012</v>
      </c>
      <c r="B49" t="s">
        <v>2</v>
      </c>
      <c r="C49">
        <v>24587</v>
      </c>
      <c r="D49">
        <f>114383+87304</f>
        <v>201687</v>
      </c>
      <c r="E49">
        <v>270768</v>
      </c>
      <c r="F49">
        <v>476</v>
      </c>
      <c r="G49">
        <v>497042</v>
      </c>
      <c r="H49">
        <v>37</v>
      </c>
    </row>
    <row r="50" spans="1:8" x14ac:dyDescent="0.25">
      <c r="A50">
        <v>2012</v>
      </c>
      <c r="B50" t="s">
        <v>20</v>
      </c>
      <c r="C50">
        <v>99200</v>
      </c>
      <c r="D50">
        <f>1552+68</f>
        <v>1620</v>
      </c>
      <c r="E50">
        <v>181289</v>
      </c>
      <c r="F50">
        <v>4</v>
      </c>
      <c r="G50">
        <v>282109</v>
      </c>
      <c r="H50">
        <v>1172</v>
      </c>
    </row>
    <row r="51" spans="1:8" x14ac:dyDescent="0.25">
      <c r="A51">
        <v>2012</v>
      </c>
      <c r="B51" t="s">
        <v>6</v>
      </c>
      <c r="C51">
        <v>32313</v>
      </c>
      <c r="D51">
        <f>1166+0</f>
        <v>1166</v>
      </c>
      <c r="E51">
        <v>134032</v>
      </c>
      <c r="G51">
        <v>167511</v>
      </c>
      <c r="H51">
        <v>6889</v>
      </c>
    </row>
    <row r="52" spans="1:8" x14ac:dyDescent="0.25">
      <c r="A52">
        <v>2012</v>
      </c>
      <c r="B52" t="s">
        <v>3</v>
      </c>
      <c r="C52">
        <v>119414</v>
      </c>
      <c r="D52">
        <f>28364+16730</f>
        <v>45094</v>
      </c>
      <c r="E52">
        <v>91057</v>
      </c>
      <c r="G52">
        <v>255565</v>
      </c>
      <c r="H52">
        <v>205</v>
      </c>
    </row>
    <row r="53" spans="1:8" x14ac:dyDescent="0.25">
      <c r="A53">
        <v>2012</v>
      </c>
      <c r="B53" t="s">
        <v>0</v>
      </c>
      <c r="C53">
        <v>183952</v>
      </c>
      <c r="D53">
        <f>71642+15891</f>
        <v>87533</v>
      </c>
      <c r="E53">
        <v>712467</v>
      </c>
      <c r="F53">
        <v>32</v>
      </c>
      <c r="G53">
        <v>983952</v>
      </c>
      <c r="H53">
        <v>42823</v>
      </c>
    </row>
    <row r="54" spans="1:8" x14ac:dyDescent="0.25">
      <c r="A54">
        <v>2012</v>
      </c>
      <c r="B54" t="s">
        <v>22</v>
      </c>
      <c r="C54">
        <v>2441</v>
      </c>
      <c r="D54">
        <f>5759+4</f>
        <v>5763</v>
      </c>
      <c r="E54">
        <v>9326</v>
      </c>
      <c r="G54">
        <v>17530</v>
      </c>
      <c r="H54">
        <v>6826</v>
      </c>
    </row>
    <row r="55" spans="1:8" x14ac:dyDescent="0.25">
      <c r="A55">
        <v>2012</v>
      </c>
      <c r="B55" t="s">
        <v>24</v>
      </c>
      <c r="C55">
        <v>1020406</v>
      </c>
      <c r="D55">
        <f>541150+297149</f>
        <v>838299</v>
      </c>
      <c r="E55">
        <v>1602004</v>
      </c>
      <c r="F55">
        <v>1064</v>
      </c>
      <c r="G55">
        <v>3460709</v>
      </c>
      <c r="H55">
        <v>60842</v>
      </c>
    </row>
    <row r="56" spans="1:8" x14ac:dyDescent="0.25">
      <c r="A56">
        <v>2013</v>
      </c>
      <c r="B56" t="s">
        <v>8</v>
      </c>
      <c r="C56">
        <v>12984</v>
      </c>
      <c r="D56">
        <f>3755+2</f>
        <v>3757</v>
      </c>
      <c r="E56">
        <v>285</v>
      </c>
      <c r="F56">
        <v>4</v>
      </c>
      <c r="G56">
        <v>17026</v>
      </c>
      <c r="H56">
        <v>473</v>
      </c>
    </row>
    <row r="57" spans="1:8" x14ac:dyDescent="0.25">
      <c r="A57">
        <v>2013</v>
      </c>
      <c r="B57" t="s">
        <v>23</v>
      </c>
      <c r="C57">
        <v>381</v>
      </c>
      <c r="D57">
        <v>67</v>
      </c>
      <c r="E57">
        <v>10</v>
      </c>
      <c r="G57">
        <v>458</v>
      </c>
      <c r="H57">
        <v>158</v>
      </c>
    </row>
    <row r="58" spans="1:8" x14ac:dyDescent="0.25">
      <c r="A58">
        <v>2013</v>
      </c>
      <c r="B58" t="s">
        <v>9</v>
      </c>
      <c r="C58">
        <v>21</v>
      </c>
      <c r="D58">
        <f>404+103</f>
        <v>507</v>
      </c>
      <c r="E58">
        <v>4</v>
      </c>
      <c r="G58">
        <v>532</v>
      </c>
      <c r="H58">
        <v>3</v>
      </c>
    </row>
    <row r="59" spans="1:8" x14ac:dyDescent="0.25">
      <c r="A59">
        <v>2013</v>
      </c>
      <c r="B59" t="s">
        <v>10</v>
      </c>
      <c r="C59">
        <v>1943</v>
      </c>
      <c r="D59">
        <v>6905</v>
      </c>
      <c r="E59">
        <v>1488</v>
      </c>
      <c r="G59">
        <v>10336</v>
      </c>
      <c r="H59">
        <v>299</v>
      </c>
    </row>
    <row r="60" spans="1:8" x14ac:dyDescent="0.25">
      <c r="A60">
        <v>2013</v>
      </c>
      <c r="B60" t="s">
        <v>19</v>
      </c>
      <c r="C60">
        <v>53393</v>
      </c>
      <c r="D60">
        <f>23470+416</f>
        <v>23886</v>
      </c>
      <c r="E60">
        <v>18759</v>
      </c>
      <c r="F60">
        <v>52</v>
      </c>
      <c r="G60">
        <v>96038</v>
      </c>
      <c r="H60">
        <v>526</v>
      </c>
    </row>
    <row r="61" spans="1:8" x14ac:dyDescent="0.25">
      <c r="A61">
        <v>2013</v>
      </c>
      <c r="B61" t="s">
        <v>5</v>
      </c>
      <c r="C61">
        <v>14932</v>
      </c>
      <c r="D61">
        <f>16883+25</f>
        <v>16908</v>
      </c>
      <c r="E61">
        <v>17621</v>
      </c>
      <c r="F61">
        <v>212</v>
      </c>
      <c r="G61">
        <v>49461</v>
      </c>
      <c r="H61">
        <v>58</v>
      </c>
    </row>
    <row r="62" spans="1:8" x14ac:dyDescent="0.25">
      <c r="A62">
        <v>2013</v>
      </c>
      <c r="B62" t="s">
        <v>1</v>
      </c>
      <c r="C62">
        <v>200444</v>
      </c>
      <c r="D62">
        <f>101393+33808</f>
        <v>135201</v>
      </c>
      <c r="E62">
        <v>51427</v>
      </c>
      <c r="G62">
        <v>387072</v>
      </c>
      <c r="H62">
        <v>227</v>
      </c>
    </row>
    <row r="63" spans="1:8" x14ac:dyDescent="0.25">
      <c r="A63">
        <v>2013</v>
      </c>
      <c r="B63" t="s">
        <v>4</v>
      </c>
      <c r="C63">
        <v>126087</v>
      </c>
      <c r="D63">
        <f>24895+11754</f>
        <v>36649</v>
      </c>
      <c r="E63">
        <v>85002</v>
      </c>
      <c r="F63">
        <v>39</v>
      </c>
      <c r="G63">
        <v>247738</v>
      </c>
      <c r="H63">
        <v>717</v>
      </c>
    </row>
    <row r="64" spans="1:8" x14ac:dyDescent="0.25">
      <c r="A64">
        <v>2013</v>
      </c>
      <c r="B64" t="s">
        <v>21</v>
      </c>
      <c r="C64">
        <v>1713</v>
      </c>
      <c r="D64">
        <f>5762+1235</f>
        <v>6997</v>
      </c>
      <c r="E64">
        <v>10300</v>
      </c>
      <c r="G64">
        <v>19010</v>
      </c>
      <c r="H64">
        <v>104</v>
      </c>
    </row>
    <row r="65" spans="1:8" x14ac:dyDescent="0.25">
      <c r="A65">
        <v>2013</v>
      </c>
      <c r="B65" t="s">
        <v>7</v>
      </c>
      <c r="C65">
        <v>147418</v>
      </c>
      <c r="D65">
        <f>123902+123687</f>
        <v>247589</v>
      </c>
      <c r="E65">
        <v>23092</v>
      </c>
      <c r="F65">
        <v>332</v>
      </c>
      <c r="G65">
        <v>418099</v>
      </c>
      <c r="H65">
        <v>112</v>
      </c>
    </row>
    <row r="66" spans="1:8" x14ac:dyDescent="0.25">
      <c r="A66">
        <v>2013</v>
      </c>
      <c r="B66" t="s">
        <v>18</v>
      </c>
      <c r="C66">
        <v>10045</v>
      </c>
      <c r="D66">
        <f>4951+2469</f>
        <v>7420</v>
      </c>
      <c r="E66">
        <v>2202</v>
      </c>
      <c r="G66">
        <v>19667</v>
      </c>
      <c r="H66">
        <v>197</v>
      </c>
    </row>
    <row r="67" spans="1:8" x14ac:dyDescent="0.25">
      <c r="A67">
        <v>2013</v>
      </c>
      <c r="B67" t="s">
        <v>2</v>
      </c>
      <c r="C67">
        <v>23478</v>
      </c>
      <c r="D67">
        <f>106700+89461</f>
        <v>196161</v>
      </c>
      <c r="E67">
        <v>273603</v>
      </c>
      <c r="G67">
        <v>493242</v>
      </c>
      <c r="H67">
        <v>59</v>
      </c>
    </row>
    <row r="68" spans="1:8" x14ac:dyDescent="0.25">
      <c r="A68">
        <v>2013</v>
      </c>
      <c r="B68" t="s">
        <v>20</v>
      </c>
      <c r="C68">
        <v>95045</v>
      </c>
      <c r="D68">
        <f>1352+12</f>
        <v>1364</v>
      </c>
      <c r="E68">
        <v>183068</v>
      </c>
      <c r="F68">
        <v>16</v>
      </c>
      <c r="G68">
        <v>279477</v>
      </c>
      <c r="H68">
        <v>1100</v>
      </c>
    </row>
    <row r="69" spans="1:8" x14ac:dyDescent="0.25">
      <c r="A69">
        <v>2013</v>
      </c>
      <c r="B69" t="s">
        <v>6</v>
      </c>
      <c r="C69">
        <v>28907</v>
      </c>
      <c r="D69">
        <f>1363+0</f>
        <v>1363</v>
      </c>
      <c r="E69">
        <v>143149</v>
      </c>
      <c r="F69">
        <v>3</v>
      </c>
      <c r="G69">
        <v>173419</v>
      </c>
      <c r="H69">
        <v>6624</v>
      </c>
    </row>
    <row r="70" spans="1:8" x14ac:dyDescent="0.25">
      <c r="A70">
        <v>2013</v>
      </c>
      <c r="B70" t="s">
        <v>3</v>
      </c>
      <c r="C70">
        <v>103709</v>
      </c>
      <c r="D70">
        <f>30555+17488</f>
        <v>48043</v>
      </c>
      <c r="E70">
        <v>105038</v>
      </c>
      <c r="G70">
        <v>256790</v>
      </c>
      <c r="H70">
        <v>223</v>
      </c>
    </row>
    <row r="71" spans="1:8" x14ac:dyDescent="0.25">
      <c r="A71">
        <v>2013</v>
      </c>
      <c r="B71" t="s">
        <v>0</v>
      </c>
      <c r="C71">
        <v>182048</v>
      </c>
      <c r="D71">
        <f>72279+17704</f>
        <v>89983</v>
      </c>
      <c r="E71">
        <v>719749</v>
      </c>
      <c r="G71">
        <v>991780</v>
      </c>
      <c r="H71">
        <v>44280</v>
      </c>
    </row>
    <row r="72" spans="1:8" x14ac:dyDescent="0.25">
      <c r="A72">
        <v>2013</v>
      </c>
      <c r="B72" t="s">
        <v>22</v>
      </c>
      <c r="C72">
        <v>2393</v>
      </c>
      <c r="D72">
        <f>4581+4</f>
        <v>4585</v>
      </c>
      <c r="E72">
        <v>10695</v>
      </c>
      <c r="G72">
        <v>17673</v>
      </c>
      <c r="H72">
        <v>6925</v>
      </c>
    </row>
    <row r="73" spans="1:8" x14ac:dyDescent="0.25">
      <c r="A73">
        <v>2013</v>
      </c>
      <c r="B73" t="s">
        <v>24</v>
      </c>
      <c r="C73">
        <v>1004941</v>
      </c>
      <c r="D73">
        <f>529215+298169</f>
        <v>827384</v>
      </c>
      <c r="E73">
        <v>1645491</v>
      </c>
      <c r="F73">
        <v>657</v>
      </c>
      <c r="G73">
        <v>3477816</v>
      </c>
      <c r="H73">
        <v>62085</v>
      </c>
    </row>
    <row r="74" spans="1:8" x14ac:dyDescent="0.25">
      <c r="A74">
        <v>2014</v>
      </c>
      <c r="B74" t="s">
        <v>8</v>
      </c>
      <c r="C74">
        <v>12997</v>
      </c>
      <c r="D74">
        <f>3977+2</f>
        <v>3979</v>
      </c>
      <c r="E74">
        <v>297</v>
      </c>
      <c r="F74">
        <v>4</v>
      </c>
      <c r="G74">
        <v>17273</v>
      </c>
      <c r="H74">
        <v>473</v>
      </c>
    </row>
    <row r="75" spans="1:8" x14ac:dyDescent="0.25">
      <c r="A75">
        <v>2014</v>
      </c>
      <c r="B75" t="s">
        <v>23</v>
      </c>
      <c r="C75">
        <v>359</v>
      </c>
      <c r="D75">
        <v>67</v>
      </c>
      <c r="E75">
        <v>31</v>
      </c>
      <c r="G75">
        <v>457</v>
      </c>
      <c r="H75">
        <v>158</v>
      </c>
    </row>
    <row r="76" spans="1:8" x14ac:dyDescent="0.25">
      <c r="A76">
        <v>2014</v>
      </c>
      <c r="B76" t="s">
        <v>9</v>
      </c>
      <c r="C76">
        <v>20</v>
      </c>
      <c r="D76">
        <f>153+127</f>
        <v>280</v>
      </c>
      <c r="E76">
        <v>2</v>
      </c>
      <c r="G76">
        <v>302</v>
      </c>
      <c r="H76">
        <v>3</v>
      </c>
    </row>
    <row r="77" spans="1:8" x14ac:dyDescent="0.25">
      <c r="A77">
        <v>2014</v>
      </c>
      <c r="B77" t="s">
        <v>10</v>
      </c>
      <c r="C77">
        <v>1570</v>
      </c>
      <c r="D77">
        <v>3354</v>
      </c>
      <c r="E77">
        <v>1466</v>
      </c>
      <c r="G77">
        <v>6390</v>
      </c>
      <c r="H77">
        <v>299</v>
      </c>
    </row>
    <row r="78" spans="1:8" x14ac:dyDescent="0.25">
      <c r="A78">
        <v>2014</v>
      </c>
      <c r="B78" t="s">
        <v>19</v>
      </c>
      <c r="C78">
        <v>50807</v>
      </c>
      <c r="D78">
        <f>24148+1844</f>
        <v>25992</v>
      </c>
      <c r="E78">
        <v>18606</v>
      </c>
      <c r="G78">
        <v>95405</v>
      </c>
      <c r="H78">
        <v>526</v>
      </c>
    </row>
    <row r="79" spans="1:8" x14ac:dyDescent="0.25">
      <c r="A79">
        <v>2014</v>
      </c>
      <c r="B79" t="s">
        <v>5</v>
      </c>
      <c r="C79">
        <v>12491</v>
      </c>
      <c r="D79">
        <v>20131</v>
      </c>
      <c r="E79">
        <v>20247</v>
      </c>
      <c r="G79">
        <v>52869</v>
      </c>
      <c r="H79">
        <v>58</v>
      </c>
    </row>
    <row r="80" spans="1:8" x14ac:dyDescent="0.25">
      <c r="A80">
        <v>2014</v>
      </c>
      <c r="B80" t="s">
        <v>1</v>
      </c>
      <c r="C80">
        <v>196337</v>
      </c>
      <c r="D80">
        <f>108906+33805</f>
        <v>142711</v>
      </c>
      <c r="E80">
        <v>55157</v>
      </c>
      <c r="G80">
        <v>394205</v>
      </c>
      <c r="H80">
        <v>227</v>
      </c>
    </row>
    <row r="81" spans="1:8" x14ac:dyDescent="0.25">
      <c r="A81">
        <v>2014</v>
      </c>
      <c r="B81" t="s">
        <v>4</v>
      </c>
      <c r="C81">
        <v>126176</v>
      </c>
      <c r="D81">
        <f>26154+11883</f>
        <v>38037</v>
      </c>
      <c r="E81">
        <v>86061</v>
      </c>
      <c r="G81">
        <v>250274</v>
      </c>
      <c r="H81">
        <v>717</v>
      </c>
    </row>
    <row r="82" spans="1:8" x14ac:dyDescent="0.25">
      <c r="A82">
        <v>2014</v>
      </c>
      <c r="B82" t="s">
        <v>21</v>
      </c>
      <c r="C82">
        <v>2239</v>
      </c>
      <c r="D82">
        <f>6082+1227</f>
        <v>7309</v>
      </c>
      <c r="E82">
        <v>9508</v>
      </c>
      <c r="G82">
        <v>19056</v>
      </c>
      <c r="H82">
        <v>104</v>
      </c>
    </row>
    <row r="83" spans="1:8" x14ac:dyDescent="0.25">
      <c r="A83">
        <v>2014</v>
      </c>
      <c r="B83" t="s">
        <v>7</v>
      </c>
      <c r="C83">
        <v>141770</v>
      </c>
      <c r="D83">
        <f>138334+137151</f>
        <v>275485</v>
      </c>
      <c r="E83">
        <v>23744</v>
      </c>
      <c r="F83">
        <v>146</v>
      </c>
      <c r="G83">
        <v>440999</v>
      </c>
      <c r="H83">
        <v>112</v>
      </c>
    </row>
    <row r="84" spans="1:8" x14ac:dyDescent="0.25">
      <c r="A84">
        <v>2014</v>
      </c>
      <c r="B84" t="s">
        <v>18</v>
      </c>
      <c r="C84">
        <v>9435</v>
      </c>
      <c r="D84">
        <f>5648+1349</f>
        <v>6997</v>
      </c>
      <c r="E84">
        <v>1799</v>
      </c>
      <c r="G84">
        <v>18231</v>
      </c>
      <c r="H84">
        <v>197</v>
      </c>
    </row>
    <row r="85" spans="1:8" x14ac:dyDescent="0.25">
      <c r="A85">
        <v>2014</v>
      </c>
      <c r="B85" t="s">
        <v>2</v>
      </c>
      <c r="C85">
        <v>28170</v>
      </c>
      <c r="D85">
        <f>108395+83835</f>
        <v>192230</v>
      </c>
      <c r="E85">
        <v>284014</v>
      </c>
      <c r="G85">
        <v>504414</v>
      </c>
      <c r="H85">
        <v>59</v>
      </c>
    </row>
    <row r="86" spans="1:8" x14ac:dyDescent="0.25">
      <c r="A86">
        <v>2014</v>
      </c>
      <c r="B86" t="s">
        <v>20</v>
      </c>
      <c r="C86">
        <v>91585</v>
      </c>
      <c r="D86">
        <f>1833+12</f>
        <v>1845</v>
      </c>
      <c r="E86">
        <v>191236</v>
      </c>
      <c r="F86">
        <v>4</v>
      </c>
      <c r="G86">
        <v>284666</v>
      </c>
      <c r="H86">
        <v>1100</v>
      </c>
    </row>
    <row r="87" spans="1:8" x14ac:dyDescent="0.25">
      <c r="A87">
        <v>2014</v>
      </c>
      <c r="B87" t="s">
        <v>6</v>
      </c>
      <c r="C87">
        <v>29503</v>
      </c>
      <c r="D87">
        <f>2148+4</f>
        <v>2152</v>
      </c>
      <c r="E87">
        <v>146396</v>
      </c>
      <c r="G87">
        <v>178051</v>
      </c>
      <c r="H87">
        <v>6624</v>
      </c>
    </row>
    <row r="88" spans="1:8" x14ac:dyDescent="0.25">
      <c r="A88">
        <v>2014</v>
      </c>
      <c r="B88" t="s">
        <v>3</v>
      </c>
      <c r="C88">
        <v>98574</v>
      </c>
      <c r="D88">
        <f>31099+16535</f>
        <v>47634</v>
      </c>
      <c r="E88">
        <v>112639</v>
      </c>
      <c r="G88">
        <v>258847</v>
      </c>
      <c r="H88">
        <v>223</v>
      </c>
    </row>
    <row r="89" spans="1:8" x14ac:dyDescent="0.25">
      <c r="A89">
        <v>2014</v>
      </c>
      <c r="B89" t="s">
        <v>0</v>
      </c>
      <c r="C89">
        <v>182242</v>
      </c>
      <c r="D89">
        <f>73128+16468</f>
        <v>89596</v>
      </c>
      <c r="E89">
        <v>729023</v>
      </c>
      <c r="F89">
        <v>11</v>
      </c>
      <c r="G89">
        <v>1000861</v>
      </c>
      <c r="H89">
        <v>44280</v>
      </c>
    </row>
    <row r="90" spans="1:8" x14ac:dyDescent="0.25">
      <c r="A90">
        <v>2014</v>
      </c>
      <c r="B90" t="s">
        <v>22</v>
      </c>
      <c r="C90">
        <v>2353</v>
      </c>
      <c r="D90">
        <f>4377+12</f>
        <v>4389</v>
      </c>
      <c r="E90">
        <v>10855</v>
      </c>
      <c r="G90">
        <v>17597</v>
      </c>
      <c r="H90">
        <v>6925</v>
      </c>
    </row>
    <row r="91" spans="1:8" x14ac:dyDescent="0.25">
      <c r="A91">
        <v>2014</v>
      </c>
      <c r="B91" t="s">
        <v>24</v>
      </c>
      <c r="C91">
        <v>986628</v>
      </c>
      <c r="D91">
        <f>557935+304254</f>
        <v>862189</v>
      </c>
      <c r="E91">
        <v>1691084</v>
      </c>
      <c r="F91">
        <v>165</v>
      </c>
      <c r="G91">
        <v>3539901</v>
      </c>
      <c r="H91">
        <v>62085</v>
      </c>
    </row>
    <row r="92" spans="1:8" x14ac:dyDescent="0.25">
      <c r="A92">
        <v>2015</v>
      </c>
      <c r="B92" t="s">
        <v>8</v>
      </c>
      <c r="C92">
        <v>12863</v>
      </c>
      <c r="D92">
        <f>3622+2</f>
        <v>3624</v>
      </c>
      <c r="E92">
        <v>560</v>
      </c>
      <c r="G92">
        <v>17047</v>
      </c>
      <c r="H92">
        <v>484</v>
      </c>
    </row>
    <row r="93" spans="1:8" x14ac:dyDescent="0.25">
      <c r="A93">
        <v>2015</v>
      </c>
      <c r="B93" t="s">
        <v>23</v>
      </c>
      <c r="C93">
        <v>357</v>
      </c>
      <c r="D93">
        <v>62</v>
      </c>
      <c r="E93">
        <v>31</v>
      </c>
      <c r="G93">
        <v>450</v>
      </c>
      <c r="H93">
        <v>148</v>
      </c>
    </row>
    <row r="94" spans="1:8" x14ac:dyDescent="0.25">
      <c r="A94">
        <v>2015</v>
      </c>
      <c r="B94" t="s">
        <v>9</v>
      </c>
      <c r="C94">
        <v>19</v>
      </c>
      <c r="D94">
        <v>384</v>
      </c>
      <c r="E94">
        <v>2</v>
      </c>
      <c r="G94">
        <v>405</v>
      </c>
      <c r="H94">
        <v>6</v>
      </c>
    </row>
    <row r="95" spans="1:8" x14ac:dyDescent="0.25">
      <c r="A95">
        <v>2015</v>
      </c>
      <c r="B95" t="s">
        <v>10</v>
      </c>
      <c r="C95">
        <v>1761</v>
      </c>
      <c r="D95">
        <v>4459</v>
      </c>
      <c r="E95">
        <v>1467</v>
      </c>
      <c r="G95">
        <v>7687</v>
      </c>
      <c r="H95">
        <v>274</v>
      </c>
    </row>
    <row r="96" spans="1:8" x14ac:dyDescent="0.25">
      <c r="A96">
        <v>2015</v>
      </c>
      <c r="B96" t="s">
        <v>19</v>
      </c>
      <c r="C96">
        <v>48668</v>
      </c>
      <c r="D96">
        <f>23624+1844</f>
        <v>25468</v>
      </c>
      <c r="E96">
        <v>19739</v>
      </c>
      <c r="G96">
        <v>93875</v>
      </c>
      <c r="H96">
        <v>528</v>
      </c>
    </row>
    <row r="97" spans="1:8" x14ac:dyDescent="0.25">
      <c r="A97">
        <v>2015</v>
      </c>
      <c r="B97" t="s">
        <v>5</v>
      </c>
      <c r="C97">
        <v>12590</v>
      </c>
      <c r="D97">
        <f>18699+62</f>
        <v>18761</v>
      </c>
      <c r="E97">
        <v>20925</v>
      </c>
      <c r="G97">
        <v>52276</v>
      </c>
      <c r="H97">
        <v>54</v>
      </c>
    </row>
    <row r="98" spans="1:8" x14ac:dyDescent="0.25">
      <c r="A98">
        <v>2015</v>
      </c>
      <c r="B98" t="s">
        <v>1</v>
      </c>
      <c r="C98">
        <v>191652</v>
      </c>
      <c r="D98">
        <f>112155+34221</f>
        <v>146376</v>
      </c>
      <c r="E98">
        <v>57002</v>
      </c>
      <c r="G98">
        <v>395030</v>
      </c>
      <c r="H98">
        <v>181</v>
      </c>
    </row>
    <row r="99" spans="1:8" x14ac:dyDescent="0.25">
      <c r="A99">
        <v>2015</v>
      </c>
      <c r="B99" t="s">
        <v>4</v>
      </c>
      <c r="C99">
        <v>129729</v>
      </c>
      <c r="D99">
        <f>26741+12310</f>
        <v>39051</v>
      </c>
      <c r="E99">
        <v>85216</v>
      </c>
      <c r="G99">
        <v>253996</v>
      </c>
      <c r="H99">
        <v>729</v>
      </c>
    </row>
    <row r="100" spans="1:8" x14ac:dyDescent="0.25">
      <c r="A100">
        <v>2015</v>
      </c>
      <c r="B100" t="s">
        <v>21</v>
      </c>
      <c r="C100">
        <v>2029</v>
      </c>
      <c r="D100">
        <f>5389+989</f>
        <v>6378</v>
      </c>
      <c r="E100">
        <v>9271</v>
      </c>
      <c r="G100">
        <v>17678</v>
      </c>
      <c r="H100">
        <v>104</v>
      </c>
    </row>
    <row r="101" spans="1:8" x14ac:dyDescent="0.25">
      <c r="A101">
        <v>2015</v>
      </c>
      <c r="B101" t="s">
        <v>7</v>
      </c>
      <c r="C101">
        <v>133343</v>
      </c>
      <c r="D101">
        <f>150931+140177</f>
        <v>291108</v>
      </c>
      <c r="E101">
        <v>24436</v>
      </c>
      <c r="G101">
        <v>448887</v>
      </c>
      <c r="H101">
        <v>258</v>
      </c>
    </row>
    <row r="102" spans="1:8" x14ac:dyDescent="0.25">
      <c r="A102">
        <v>2015</v>
      </c>
      <c r="B102" t="s">
        <v>18</v>
      </c>
      <c r="C102">
        <v>9364</v>
      </c>
      <c r="D102">
        <f>5294+1239</f>
        <v>6533</v>
      </c>
      <c r="E102">
        <v>1857</v>
      </c>
      <c r="G102">
        <v>17754</v>
      </c>
      <c r="H102">
        <v>167</v>
      </c>
    </row>
    <row r="103" spans="1:8" x14ac:dyDescent="0.25">
      <c r="A103">
        <v>2015</v>
      </c>
      <c r="B103" t="s">
        <v>2</v>
      </c>
      <c r="C103">
        <v>29902</v>
      </c>
      <c r="D103">
        <f>101246+80285</f>
        <v>181531</v>
      </c>
      <c r="E103">
        <v>298397</v>
      </c>
      <c r="G103">
        <v>509830</v>
      </c>
      <c r="H103">
        <v>60</v>
      </c>
    </row>
    <row r="104" spans="1:8" x14ac:dyDescent="0.25">
      <c r="A104">
        <v>2015</v>
      </c>
      <c r="B104" t="s">
        <v>20</v>
      </c>
      <c r="C104">
        <v>90853</v>
      </c>
      <c r="D104">
        <f>1356+8</f>
        <v>1364</v>
      </c>
      <c r="E104">
        <v>193882</v>
      </c>
      <c r="G104">
        <v>286099</v>
      </c>
      <c r="H104">
        <v>1046</v>
      </c>
    </row>
    <row r="105" spans="1:8" x14ac:dyDescent="0.25">
      <c r="A105">
        <v>2015</v>
      </c>
      <c r="B105" t="s">
        <v>6</v>
      </c>
      <c r="C105">
        <v>29166</v>
      </c>
      <c r="D105">
        <f>1020+4</f>
        <v>1024</v>
      </c>
      <c r="E105">
        <v>146317</v>
      </c>
      <c r="G105">
        <v>176507</v>
      </c>
      <c r="H105">
        <v>6230</v>
      </c>
    </row>
    <row r="106" spans="1:8" x14ac:dyDescent="0.25">
      <c r="A106">
        <v>2015</v>
      </c>
      <c r="B106" t="s">
        <v>3</v>
      </c>
      <c r="C106">
        <v>99966</v>
      </c>
      <c r="D106">
        <f>26492+16824</f>
        <v>43316</v>
      </c>
      <c r="E106">
        <v>116292</v>
      </c>
      <c r="G106">
        <v>259574</v>
      </c>
      <c r="H106">
        <v>256</v>
      </c>
    </row>
    <row r="107" spans="1:8" x14ac:dyDescent="0.25">
      <c r="A107">
        <v>2015</v>
      </c>
      <c r="B107" t="s">
        <v>0</v>
      </c>
      <c r="C107">
        <v>183938</v>
      </c>
      <c r="D107">
        <f>72937+18300</f>
        <v>91237</v>
      </c>
      <c r="E107">
        <v>741167</v>
      </c>
      <c r="G107">
        <v>1016342</v>
      </c>
      <c r="H107">
        <v>48428</v>
      </c>
    </row>
    <row r="108" spans="1:8" x14ac:dyDescent="0.25">
      <c r="A108">
        <v>2015</v>
      </c>
      <c r="B108" t="s">
        <v>22</v>
      </c>
      <c r="C108">
        <v>2226</v>
      </c>
      <c r="D108">
        <f>4423+5</f>
        <v>4428</v>
      </c>
      <c r="E108">
        <v>10780</v>
      </c>
      <c r="G108">
        <v>17434</v>
      </c>
      <c r="H108">
        <v>6692</v>
      </c>
    </row>
    <row r="109" spans="1:8" x14ac:dyDescent="0.25">
      <c r="A109">
        <v>2015</v>
      </c>
      <c r="B109" t="s">
        <v>24</v>
      </c>
      <c r="C109">
        <v>978428</v>
      </c>
      <c r="D109">
        <f>558834+306272</f>
        <v>865106</v>
      </c>
      <c r="E109">
        <v>1727341</v>
      </c>
      <c r="G109">
        <v>3570875</v>
      </c>
      <c r="H109">
        <v>65644</v>
      </c>
    </row>
    <row r="110" spans="1:8" x14ac:dyDescent="0.25">
      <c r="A110">
        <v>2016</v>
      </c>
      <c r="B110" t="s">
        <v>8</v>
      </c>
      <c r="C110">
        <v>12769</v>
      </c>
      <c r="D110">
        <f>3606+2</f>
        <v>3608</v>
      </c>
      <c r="E110">
        <v>586</v>
      </c>
      <c r="G110">
        <v>16963</v>
      </c>
      <c r="H110">
        <v>451</v>
      </c>
    </row>
    <row r="111" spans="1:8" x14ac:dyDescent="0.25">
      <c r="A111">
        <v>2016</v>
      </c>
      <c r="B111" t="s">
        <v>23</v>
      </c>
      <c r="C111">
        <v>398</v>
      </c>
      <c r="D111">
        <v>57</v>
      </c>
      <c r="E111">
        <v>41</v>
      </c>
      <c r="G111">
        <v>496</v>
      </c>
      <c r="H111">
        <v>121</v>
      </c>
    </row>
    <row r="112" spans="1:8" x14ac:dyDescent="0.25">
      <c r="A112">
        <v>2016</v>
      </c>
      <c r="B112" t="s">
        <v>9</v>
      </c>
      <c r="C112">
        <v>83</v>
      </c>
      <c r="D112">
        <v>464</v>
      </c>
      <c r="E112">
        <v>2</v>
      </c>
      <c r="G112">
        <v>549</v>
      </c>
      <c r="H112">
        <v>21</v>
      </c>
    </row>
    <row r="113" spans="1:8" x14ac:dyDescent="0.25">
      <c r="A113">
        <v>2016</v>
      </c>
      <c r="B113" t="s">
        <v>10</v>
      </c>
      <c r="C113">
        <v>1751</v>
      </c>
      <c r="D113">
        <v>4783</v>
      </c>
      <c r="E113">
        <v>1463</v>
      </c>
      <c r="G113">
        <v>7997</v>
      </c>
      <c r="H113">
        <v>295</v>
      </c>
    </row>
    <row r="114" spans="1:8" x14ac:dyDescent="0.25">
      <c r="A114">
        <v>2016</v>
      </c>
      <c r="B114" t="s">
        <v>19</v>
      </c>
      <c r="C114">
        <v>46245</v>
      </c>
      <c r="D114">
        <f>24406+3163</f>
        <v>27569</v>
      </c>
      <c r="E114">
        <v>20378</v>
      </c>
      <c r="G114">
        <v>94192</v>
      </c>
      <c r="H114">
        <v>572</v>
      </c>
    </row>
    <row r="115" spans="1:8" x14ac:dyDescent="0.25">
      <c r="A115">
        <v>2016</v>
      </c>
      <c r="B115" t="s">
        <v>5</v>
      </c>
      <c r="C115">
        <v>10973</v>
      </c>
      <c r="D115">
        <f>8587+159</f>
        <v>8746</v>
      </c>
      <c r="E115">
        <v>20816</v>
      </c>
      <c r="G115">
        <v>40535</v>
      </c>
      <c r="H115">
        <v>48</v>
      </c>
    </row>
    <row r="116" spans="1:8" x14ac:dyDescent="0.25">
      <c r="A116">
        <v>2016</v>
      </c>
      <c r="B116" t="s">
        <v>1</v>
      </c>
      <c r="C116">
        <v>192250</v>
      </c>
      <c r="D116">
        <f>117711+34624</f>
        <v>152335</v>
      </c>
      <c r="E116">
        <v>58572</v>
      </c>
      <c r="G116">
        <v>403157</v>
      </c>
      <c r="H116">
        <v>181</v>
      </c>
    </row>
    <row r="117" spans="1:8" x14ac:dyDescent="0.25">
      <c r="A117">
        <v>2016</v>
      </c>
      <c r="B117" t="s">
        <v>4</v>
      </c>
      <c r="C117">
        <v>127243</v>
      </c>
      <c r="D117">
        <f>28810+12070</f>
        <v>40880</v>
      </c>
      <c r="E117">
        <v>87355</v>
      </c>
      <c r="G117">
        <v>255478</v>
      </c>
      <c r="H117">
        <v>731</v>
      </c>
    </row>
    <row r="118" spans="1:8" x14ac:dyDescent="0.25">
      <c r="A118">
        <v>2016</v>
      </c>
      <c r="B118" t="s">
        <v>21</v>
      </c>
      <c r="C118">
        <v>1722</v>
      </c>
      <c r="D118">
        <f>5912+2010</f>
        <v>7922</v>
      </c>
      <c r="E118">
        <v>10540</v>
      </c>
      <c r="G118">
        <v>20184</v>
      </c>
      <c r="H118">
        <v>105</v>
      </c>
    </row>
    <row r="119" spans="1:8" x14ac:dyDescent="0.25">
      <c r="A119">
        <v>2016</v>
      </c>
      <c r="B119" t="s">
        <v>7</v>
      </c>
      <c r="C119">
        <v>122685</v>
      </c>
      <c r="D119">
        <f>141651+139758</f>
        <v>281409</v>
      </c>
      <c r="E119">
        <v>25593</v>
      </c>
      <c r="G119">
        <v>429687</v>
      </c>
      <c r="H119">
        <v>187</v>
      </c>
    </row>
    <row r="120" spans="1:8" x14ac:dyDescent="0.25">
      <c r="A120">
        <v>2016</v>
      </c>
      <c r="B120" t="s">
        <v>18</v>
      </c>
      <c r="C120">
        <v>10859</v>
      </c>
      <c r="D120">
        <f>4035+1060</f>
        <v>5095</v>
      </c>
      <c r="E120">
        <v>2985</v>
      </c>
      <c r="G120">
        <v>18939</v>
      </c>
      <c r="H120">
        <v>165</v>
      </c>
    </row>
    <row r="121" spans="1:8" x14ac:dyDescent="0.25">
      <c r="A121">
        <v>2016</v>
      </c>
      <c r="B121" t="s">
        <v>2</v>
      </c>
      <c r="C121">
        <v>23536</v>
      </c>
      <c r="D121">
        <f>100687+84837</f>
        <v>185524</v>
      </c>
      <c r="E121">
        <v>309173</v>
      </c>
      <c r="G121">
        <v>518233</v>
      </c>
      <c r="H121">
        <v>60</v>
      </c>
    </row>
    <row r="122" spans="1:8" x14ac:dyDescent="0.25">
      <c r="A122">
        <v>2016</v>
      </c>
      <c r="B122" t="s">
        <v>20</v>
      </c>
      <c r="C122">
        <v>87585</v>
      </c>
      <c r="D122">
        <f>1569+8</f>
        <v>1577</v>
      </c>
      <c r="E122">
        <v>197528</v>
      </c>
      <c r="G122">
        <v>286690</v>
      </c>
      <c r="H122">
        <v>1040</v>
      </c>
    </row>
    <row r="123" spans="1:8" x14ac:dyDescent="0.25">
      <c r="A123">
        <v>2016</v>
      </c>
      <c r="B123" t="s">
        <v>6</v>
      </c>
      <c r="C123">
        <v>30513</v>
      </c>
      <c r="D123">
        <f>1184+15</f>
        <v>1199</v>
      </c>
      <c r="E123">
        <v>149738</v>
      </c>
      <c r="G123">
        <v>181450</v>
      </c>
      <c r="H123">
        <v>6235</v>
      </c>
    </row>
    <row r="124" spans="1:8" x14ac:dyDescent="0.25">
      <c r="A124">
        <v>2016</v>
      </c>
      <c r="B124" t="s">
        <v>3</v>
      </c>
      <c r="C124">
        <v>98014</v>
      </c>
      <c r="D124">
        <f>28312+14494</f>
        <v>42806</v>
      </c>
      <c r="E124">
        <v>126393</v>
      </c>
      <c r="G124">
        <v>267213</v>
      </c>
      <c r="H124">
        <v>209</v>
      </c>
    </row>
    <row r="125" spans="1:8" x14ac:dyDescent="0.25">
      <c r="A125">
        <v>2016</v>
      </c>
      <c r="B125" t="s">
        <v>0</v>
      </c>
      <c r="C125">
        <v>174108</v>
      </c>
      <c r="D125">
        <f>73554+19473</f>
        <v>93027</v>
      </c>
      <c r="E125">
        <v>762863</v>
      </c>
      <c r="G125">
        <v>1029998</v>
      </c>
      <c r="H125">
        <v>48509</v>
      </c>
    </row>
    <row r="126" spans="1:8" x14ac:dyDescent="0.25">
      <c r="A126">
        <v>2016</v>
      </c>
      <c r="B126" t="s">
        <v>22</v>
      </c>
      <c r="C126">
        <v>2468</v>
      </c>
      <c r="D126">
        <f>4340+1</f>
        <v>4341</v>
      </c>
      <c r="E126">
        <v>11168</v>
      </c>
      <c r="G126">
        <v>17977</v>
      </c>
      <c r="H126">
        <v>6744</v>
      </c>
    </row>
    <row r="127" spans="1:8" x14ac:dyDescent="0.25">
      <c r="A127">
        <v>2016</v>
      </c>
      <c r="B127" t="s">
        <v>24</v>
      </c>
      <c r="C127">
        <v>943203</v>
      </c>
      <c r="D127">
        <f>549668+311676</f>
        <v>861344</v>
      </c>
      <c r="E127">
        <v>1785195</v>
      </c>
      <c r="G127">
        <v>3589742</v>
      </c>
      <c r="H127">
        <v>65674</v>
      </c>
    </row>
    <row r="128" spans="1:8" x14ac:dyDescent="0.25">
      <c r="A128">
        <v>2017</v>
      </c>
      <c r="B128" t="s">
        <v>8</v>
      </c>
      <c r="C128">
        <v>12518</v>
      </c>
      <c r="D128">
        <f>3810+12</f>
        <v>3822</v>
      </c>
      <c r="E128">
        <v>584</v>
      </c>
      <c r="G128">
        <v>16924</v>
      </c>
      <c r="H128">
        <v>518</v>
      </c>
    </row>
    <row r="129" spans="1:8" x14ac:dyDescent="0.25">
      <c r="A129">
        <v>2017</v>
      </c>
      <c r="B129" t="s">
        <v>23</v>
      </c>
      <c r="C129">
        <v>391</v>
      </c>
      <c r="D129">
        <v>58</v>
      </c>
      <c r="E129">
        <v>39</v>
      </c>
      <c r="G129">
        <v>488</v>
      </c>
      <c r="H129">
        <v>114</v>
      </c>
    </row>
    <row r="130" spans="1:8" x14ac:dyDescent="0.25">
      <c r="A130">
        <v>2017</v>
      </c>
      <c r="B130" t="s">
        <v>9</v>
      </c>
      <c r="C130">
        <v>100</v>
      </c>
      <c r="D130">
        <v>422</v>
      </c>
      <c r="E130">
        <v>3</v>
      </c>
      <c r="G130">
        <v>525</v>
      </c>
      <c r="H130">
        <v>32</v>
      </c>
    </row>
    <row r="131" spans="1:8" x14ac:dyDescent="0.25">
      <c r="A131">
        <v>2017</v>
      </c>
      <c r="B131" t="s">
        <v>10</v>
      </c>
      <c r="C131">
        <v>1766</v>
      </c>
      <c r="D131">
        <v>4402</v>
      </c>
      <c r="E131">
        <v>1487</v>
      </c>
      <c r="G131">
        <v>7655</v>
      </c>
      <c r="H131">
        <v>293</v>
      </c>
    </row>
    <row r="132" spans="1:8" x14ac:dyDescent="0.25">
      <c r="A132">
        <v>2017</v>
      </c>
      <c r="B132" t="s">
        <v>19</v>
      </c>
      <c r="C132">
        <v>47722</v>
      </c>
      <c r="D132">
        <f>25503+3350</f>
        <v>28853</v>
      </c>
      <c r="E132">
        <v>19685</v>
      </c>
      <c r="G132">
        <v>96260</v>
      </c>
      <c r="H132">
        <v>537</v>
      </c>
    </row>
    <row r="133" spans="1:8" x14ac:dyDescent="0.25">
      <c r="A133">
        <v>2017</v>
      </c>
      <c r="B133" t="s">
        <v>5</v>
      </c>
      <c r="C133">
        <v>13180</v>
      </c>
      <c r="D133">
        <f>10155+62</f>
        <v>10217</v>
      </c>
      <c r="E133">
        <v>22362</v>
      </c>
      <c r="G133">
        <v>45759</v>
      </c>
      <c r="H133">
        <v>44</v>
      </c>
    </row>
    <row r="134" spans="1:8" x14ac:dyDescent="0.25">
      <c r="A134">
        <v>2017</v>
      </c>
      <c r="B134" t="s">
        <v>1</v>
      </c>
      <c r="C134">
        <v>190215</v>
      </c>
      <c r="D134">
        <f>121670+33490</f>
        <v>155160</v>
      </c>
      <c r="E134">
        <v>61781</v>
      </c>
      <c r="G134">
        <v>407156</v>
      </c>
      <c r="H134">
        <v>195</v>
      </c>
    </row>
    <row r="135" spans="1:8" x14ac:dyDescent="0.25">
      <c r="A135">
        <v>2017</v>
      </c>
      <c r="B135" t="s">
        <v>4</v>
      </c>
      <c r="C135">
        <v>126105</v>
      </c>
      <c r="D135">
        <f>28151+11200</f>
        <v>39351</v>
      </c>
      <c r="E135">
        <v>91242</v>
      </c>
      <c r="G135">
        <v>256698</v>
      </c>
      <c r="H135">
        <v>817</v>
      </c>
    </row>
    <row r="136" spans="1:8" x14ac:dyDescent="0.25">
      <c r="A136">
        <v>2017</v>
      </c>
      <c r="B136" t="s">
        <v>21</v>
      </c>
      <c r="C136">
        <v>1705</v>
      </c>
      <c r="D136">
        <f>5855+1994</f>
        <v>7849</v>
      </c>
      <c r="E136">
        <v>10765</v>
      </c>
      <c r="G136">
        <v>20319</v>
      </c>
      <c r="H136">
        <v>128</v>
      </c>
    </row>
    <row r="137" spans="1:8" x14ac:dyDescent="0.25">
      <c r="A137">
        <v>2017</v>
      </c>
      <c r="B137" t="s">
        <v>7</v>
      </c>
      <c r="C137">
        <v>113661</v>
      </c>
      <c r="D137">
        <f>155189+148987</f>
        <v>304176</v>
      </c>
      <c r="E137">
        <v>27120</v>
      </c>
      <c r="G137">
        <v>444957</v>
      </c>
      <c r="H137">
        <v>184</v>
      </c>
    </row>
    <row r="138" spans="1:8" x14ac:dyDescent="0.25">
      <c r="A138">
        <v>2017</v>
      </c>
      <c r="B138" t="s">
        <v>18</v>
      </c>
      <c r="C138">
        <v>9383</v>
      </c>
      <c r="D138">
        <f>5274+2318</f>
        <v>7592</v>
      </c>
      <c r="E138">
        <v>2109</v>
      </c>
      <c r="G138">
        <v>19084</v>
      </c>
      <c r="H138">
        <v>162</v>
      </c>
    </row>
    <row r="139" spans="1:8" x14ac:dyDescent="0.25">
      <c r="A139">
        <v>2017</v>
      </c>
      <c r="B139" t="s">
        <v>2</v>
      </c>
      <c r="C139">
        <v>25308</v>
      </c>
      <c r="D139">
        <f>100124+85051</f>
        <v>185175</v>
      </c>
      <c r="E139">
        <v>329710</v>
      </c>
      <c r="G139">
        <v>540193</v>
      </c>
      <c r="H139">
        <v>60</v>
      </c>
    </row>
    <row r="140" spans="1:8" x14ac:dyDescent="0.25">
      <c r="A140">
        <v>2017</v>
      </c>
      <c r="B140" t="s">
        <v>20</v>
      </c>
      <c r="C140">
        <v>86325</v>
      </c>
      <c r="D140">
        <f>1728+8</f>
        <v>1736</v>
      </c>
      <c r="E140">
        <v>201012</v>
      </c>
      <c r="G140">
        <v>289073</v>
      </c>
      <c r="H140">
        <v>1052</v>
      </c>
    </row>
    <row r="141" spans="1:8" x14ac:dyDescent="0.25">
      <c r="A141">
        <v>2017</v>
      </c>
      <c r="B141" t="s">
        <v>6</v>
      </c>
      <c r="C141">
        <v>28716</v>
      </c>
      <c r="D141">
        <f>807+15</f>
        <v>822</v>
      </c>
      <c r="E141">
        <v>153568</v>
      </c>
      <c r="G141">
        <v>183106</v>
      </c>
      <c r="H141">
        <v>6330</v>
      </c>
    </row>
    <row r="142" spans="1:8" x14ac:dyDescent="0.25">
      <c r="A142">
        <v>2017</v>
      </c>
      <c r="B142" t="s">
        <v>3</v>
      </c>
      <c r="C142">
        <v>93146</v>
      </c>
      <c r="D142">
        <f>26746+13394</f>
        <v>40140</v>
      </c>
      <c r="E142">
        <v>140348</v>
      </c>
      <c r="G142">
        <v>273634</v>
      </c>
      <c r="H142">
        <v>208</v>
      </c>
    </row>
    <row r="143" spans="1:8" x14ac:dyDescent="0.25">
      <c r="A143">
        <v>2017</v>
      </c>
      <c r="B143" t="s">
        <v>0</v>
      </c>
      <c r="C143">
        <v>173747</v>
      </c>
      <c r="D143">
        <f>76056+18814</f>
        <v>94870</v>
      </c>
      <c r="E143">
        <v>774564</v>
      </c>
      <c r="G143">
        <v>1043181</v>
      </c>
      <c r="H143">
        <v>52737</v>
      </c>
    </row>
    <row r="144" spans="1:8" x14ac:dyDescent="0.25">
      <c r="A144">
        <v>2017</v>
      </c>
      <c r="B144" t="s">
        <v>22</v>
      </c>
      <c r="C144">
        <v>2759</v>
      </c>
      <c r="D144">
        <f>4409+1</f>
        <v>4410</v>
      </c>
      <c r="E144">
        <v>11808</v>
      </c>
      <c r="G144">
        <v>18977</v>
      </c>
      <c r="H144">
        <v>6293</v>
      </c>
    </row>
    <row r="145" spans="1:8" x14ac:dyDescent="0.25">
      <c r="A145">
        <v>2017</v>
      </c>
      <c r="B145" t="s">
        <v>24</v>
      </c>
      <c r="C145">
        <v>926748</v>
      </c>
      <c r="D145">
        <f>570360+318695</f>
        <v>889055</v>
      </c>
      <c r="E145">
        <v>1848187</v>
      </c>
      <c r="G145">
        <v>3663990</v>
      </c>
      <c r="H145">
        <v>69705</v>
      </c>
    </row>
  </sheetData>
  <sortState ref="K2:K145">
    <sortCondition ref="K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2C0D8-6AD4-4184-AC7F-18A0C68DBE28}">
  <dimension ref="A1:C11"/>
  <sheetViews>
    <sheetView showGridLines="0" tabSelected="1" workbookViewId="0">
      <selection activeCell="A12" sqref="A12"/>
    </sheetView>
  </sheetViews>
  <sheetFormatPr defaultColWidth="11.42578125" defaultRowHeight="15" x14ac:dyDescent="0.25"/>
  <cols>
    <col min="1" max="1" width="29.7109375" customWidth="1"/>
    <col min="2" max="2" width="46.85546875" customWidth="1"/>
    <col min="3" max="3" width="10.140625" customWidth="1"/>
  </cols>
  <sheetData>
    <row r="1" spans="1:3" x14ac:dyDescent="0.25">
      <c r="A1" s="7" t="s">
        <v>16</v>
      </c>
      <c r="B1" s="7" t="s">
        <v>25</v>
      </c>
      <c r="C1" s="7" t="s">
        <v>37</v>
      </c>
    </row>
    <row r="2" spans="1:3" x14ac:dyDescent="0.25">
      <c r="A2" s="6" t="s">
        <v>14</v>
      </c>
      <c r="B2" s="5" t="s">
        <v>38</v>
      </c>
      <c r="C2" t="s">
        <v>27</v>
      </c>
    </row>
    <row r="3" spans="1:3" s="1" customFormat="1" ht="30" x14ac:dyDescent="0.25">
      <c r="A3" s="6" t="s">
        <v>15</v>
      </c>
      <c r="B3" s="1" t="s">
        <v>26</v>
      </c>
      <c r="C3" s="1" t="s">
        <v>27</v>
      </c>
    </row>
    <row r="4" spans="1:3" x14ac:dyDescent="0.25">
      <c r="A4" s="6" t="s">
        <v>11</v>
      </c>
      <c r="B4" s="5" t="s">
        <v>30</v>
      </c>
      <c r="C4" s="5" t="s">
        <v>29</v>
      </c>
    </row>
    <row r="5" spans="1:3" x14ac:dyDescent="0.25">
      <c r="A5" s="6" t="s">
        <v>12</v>
      </c>
      <c r="B5" s="5" t="s">
        <v>31</v>
      </c>
      <c r="C5" s="5" t="s">
        <v>29</v>
      </c>
    </row>
    <row r="6" spans="1:3" x14ac:dyDescent="0.25">
      <c r="A6" s="6" t="s">
        <v>17</v>
      </c>
      <c r="B6" s="5" t="s">
        <v>32</v>
      </c>
      <c r="C6" s="5" t="s">
        <v>29</v>
      </c>
    </row>
    <row r="7" spans="1:3" x14ac:dyDescent="0.25">
      <c r="A7" s="6" t="s">
        <v>13</v>
      </c>
      <c r="B7" s="8" t="s">
        <v>34</v>
      </c>
      <c r="C7" s="8" t="s">
        <v>29</v>
      </c>
    </row>
    <row r="8" spans="1:3" x14ac:dyDescent="0.25">
      <c r="A8" s="6" t="s">
        <v>35</v>
      </c>
      <c r="B8" s="8" t="s">
        <v>36</v>
      </c>
      <c r="C8" s="5" t="s">
        <v>29</v>
      </c>
    </row>
    <row r="9" spans="1:3" x14ac:dyDescent="0.25">
      <c r="A9" s="4" t="s">
        <v>28</v>
      </c>
      <c r="B9" s="9" t="s">
        <v>33</v>
      </c>
      <c r="C9" s="7" t="s">
        <v>29</v>
      </c>
    </row>
    <row r="11" spans="1:3" x14ac:dyDescent="0.25">
      <c r="A11" s="10" t="s">
        <v>39</v>
      </c>
      <c r="B11" s="11" t="s">
        <v>40</v>
      </c>
    </row>
  </sheetData>
  <hyperlinks>
    <hyperlink ref="B11" r:id="rId1" xr:uid="{243F2598-AAD9-4294-A8A0-F3F3771468F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datos</vt:lpstr>
      <vt:lpstr>glossary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GL756</dc:creator>
  <cp:lastModifiedBy>Administrador</cp:lastModifiedBy>
  <dcterms:created xsi:type="dcterms:W3CDTF">2020-10-15T09:01:52Z</dcterms:created>
  <dcterms:modified xsi:type="dcterms:W3CDTF">2022-06-10T16:11:42Z</dcterms:modified>
</cp:coreProperties>
</file>