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bookViews>
    <workbookView xWindow="120" yWindow="90" windowWidth="11580" windowHeight="6795"/>
  </bookViews>
  <sheets>
    <sheet name="Portada" sheetId="11" r:id="rId1"/>
    <sheet name="Campanar -1x autobús 80 plazas" sheetId="6" r:id="rId2"/>
    <sheet name="Campanar -2x autobús 80 plazas" sheetId="9" r:id="rId3"/>
    <sheet name="Campanar -1x autobús articulado" sheetId="4" r:id="rId4"/>
    <sheet name="Campanar -2x autobús articulado" sheetId="5" r:id="rId5"/>
    <sheet name="Torrefiel -1x autobús 80 plazas" sheetId="8" r:id="rId6"/>
    <sheet name="Torrefiel -2x autobús 80 plazas" sheetId="10" r:id="rId7"/>
  </sheets>
  <calcPr calcId="125725"/>
</workbook>
</file>

<file path=xl/calcChain.xml><?xml version="1.0" encoding="utf-8"?>
<calcChain xmlns="http://schemas.openxmlformats.org/spreadsheetml/2006/main">
  <c r="A87" i="10"/>
  <c r="A86"/>
  <c r="B85"/>
  <c r="A85"/>
  <c r="A84"/>
  <c r="A83"/>
  <c r="C74"/>
  <c r="C70"/>
  <c r="B69"/>
  <c r="B57"/>
  <c r="C72" s="1"/>
  <c r="B72" s="1"/>
  <c r="B55"/>
  <c r="B56" s="1"/>
  <c r="C71" s="1"/>
  <c r="B71" s="1"/>
  <c r="B54"/>
  <c r="B51"/>
  <c r="B83" s="1"/>
  <c r="B25"/>
  <c r="B24"/>
  <c r="B68" s="1"/>
  <c r="B14"/>
  <c r="B52" s="1"/>
  <c r="A87" i="9"/>
  <c r="A86"/>
  <c r="B85"/>
  <c r="A85"/>
  <c r="A84"/>
  <c r="A83"/>
  <c r="C74"/>
  <c r="C70"/>
  <c r="B69"/>
  <c r="B58"/>
  <c r="B57"/>
  <c r="C72" s="1"/>
  <c r="B55"/>
  <c r="B56" s="1"/>
  <c r="B54"/>
  <c r="B51"/>
  <c r="B83" s="1"/>
  <c r="B25"/>
  <c r="B24"/>
  <c r="B14"/>
  <c r="B52" s="1"/>
  <c r="B24" i="5"/>
  <c r="B24" i="4"/>
  <c r="A87" i="8"/>
  <c r="A86"/>
  <c r="B85"/>
  <c r="A85"/>
  <c r="A84"/>
  <c r="A83"/>
  <c r="C74"/>
  <c r="C70"/>
  <c r="B69"/>
  <c r="B57"/>
  <c r="C72" s="1"/>
  <c r="B55"/>
  <c r="B56" s="1"/>
  <c r="C71" s="1"/>
  <c r="B54"/>
  <c r="B51"/>
  <c r="B83" s="1"/>
  <c r="B25"/>
  <c r="B24"/>
  <c r="B68" s="1"/>
  <c r="B14"/>
  <c r="B52" s="1"/>
  <c r="B14" i="6"/>
  <c r="B52" s="1"/>
  <c r="B53" s="1"/>
  <c r="B24"/>
  <c r="B25"/>
  <c r="B51"/>
  <c r="B54"/>
  <c r="B68" s="1"/>
  <c r="B55"/>
  <c r="B56" s="1"/>
  <c r="C71" s="1"/>
  <c r="B57"/>
  <c r="C72" s="1"/>
  <c r="B72" s="1"/>
  <c r="B58"/>
  <c r="B67"/>
  <c r="B69"/>
  <c r="C70"/>
  <c r="B70" s="1"/>
  <c r="C74"/>
  <c r="A83"/>
  <c r="A84"/>
  <c r="A85"/>
  <c r="B85"/>
  <c r="A86"/>
  <c r="A87"/>
  <c r="B70" i="10" l="1"/>
  <c r="B72" i="9"/>
  <c r="B70"/>
  <c r="B68"/>
  <c r="C69"/>
  <c r="C69" i="6"/>
  <c r="B83"/>
  <c r="B74"/>
  <c r="C68" i="10"/>
  <c r="B53"/>
  <c r="B84"/>
  <c r="B58"/>
  <c r="C69"/>
  <c r="B67"/>
  <c r="B74"/>
  <c r="C69" i="8"/>
  <c r="B71"/>
  <c r="B72"/>
  <c r="B70"/>
  <c r="C68" i="9"/>
  <c r="B53"/>
  <c r="B84"/>
  <c r="C71"/>
  <c r="B71" s="1"/>
  <c r="B67"/>
  <c r="B74"/>
  <c r="B84" i="6"/>
  <c r="C67"/>
  <c r="B71"/>
  <c r="C68" i="8"/>
  <c r="B53"/>
  <c r="B84"/>
  <c r="B58"/>
  <c r="B67"/>
  <c r="B74"/>
  <c r="B66" i="6"/>
  <c r="B86"/>
  <c r="C68"/>
  <c r="B86" i="10" l="1"/>
  <c r="B66"/>
  <c r="C67"/>
  <c r="B86" i="9"/>
  <c r="B66"/>
  <c r="C67"/>
  <c r="C67" i="8"/>
  <c r="B86"/>
  <c r="B66"/>
  <c r="B73" i="6"/>
  <c r="B75"/>
  <c r="B76"/>
  <c r="C66"/>
  <c r="C73" s="1"/>
  <c r="B76" i="10" l="1"/>
  <c r="B75"/>
  <c r="B73"/>
  <c r="C66"/>
  <c r="C73" s="1"/>
  <c r="B76" i="9"/>
  <c r="B75"/>
  <c r="B73"/>
  <c r="C66"/>
  <c r="C73" s="1"/>
  <c r="B76" i="8"/>
  <c r="B75"/>
  <c r="B73"/>
  <c r="C66"/>
  <c r="C73" s="1"/>
  <c r="B77" i="6"/>
  <c r="C75"/>
  <c r="C77" s="1"/>
  <c r="C76"/>
  <c r="C75" i="10" l="1"/>
  <c r="C76"/>
  <c r="C77" s="1"/>
  <c r="B77"/>
  <c r="D76" s="1"/>
  <c r="C76" i="9"/>
  <c r="C77" s="1"/>
  <c r="C75"/>
  <c r="B77"/>
  <c r="D75" s="1"/>
  <c r="C76" i="8"/>
  <c r="C75"/>
  <c r="B77"/>
  <c r="D76" s="1"/>
  <c r="B78" i="6"/>
  <c r="D67"/>
  <c r="D77"/>
  <c r="B79"/>
  <c r="D74"/>
  <c r="D69"/>
  <c r="D70"/>
  <c r="D72"/>
  <c r="D71"/>
  <c r="D68"/>
  <c r="D66"/>
  <c r="D76"/>
  <c r="D73"/>
  <c r="D75"/>
  <c r="D73" i="10" l="1"/>
  <c r="B78"/>
  <c r="B79"/>
  <c r="D77"/>
  <c r="D72"/>
  <c r="D70"/>
  <c r="D68"/>
  <c r="D69"/>
  <c r="D71"/>
  <c r="D74"/>
  <c r="D67"/>
  <c r="D66"/>
  <c r="D75"/>
  <c r="C77" i="8"/>
  <c r="D73"/>
  <c r="B78" i="9"/>
  <c r="B79"/>
  <c r="D77"/>
  <c r="D69"/>
  <c r="D70"/>
  <c r="D72"/>
  <c r="D68"/>
  <c r="D71"/>
  <c r="D74"/>
  <c r="D67"/>
  <c r="D66"/>
  <c r="D76"/>
  <c r="D73"/>
  <c r="D75" i="8"/>
  <c r="B78"/>
  <c r="B79"/>
  <c r="D77"/>
  <c r="D69"/>
  <c r="D72"/>
  <c r="D68"/>
  <c r="D71"/>
  <c r="D70"/>
  <c r="D74"/>
  <c r="D67"/>
  <c r="D66"/>
  <c r="B80" i="6"/>
  <c r="B87" s="1"/>
  <c r="C79"/>
  <c r="C80" s="1"/>
  <c r="B80" i="10" l="1"/>
  <c r="B87" s="1"/>
  <c r="C79"/>
  <c r="C80" s="1"/>
  <c r="B80" i="9"/>
  <c r="B87" s="1"/>
  <c r="C79"/>
  <c r="C80" s="1"/>
  <c r="B80" i="8"/>
  <c r="B87" s="1"/>
  <c r="C79"/>
  <c r="C80" s="1"/>
  <c r="A87" i="5" l="1"/>
  <c r="A86"/>
  <c r="B85"/>
  <c r="A85"/>
  <c r="A84"/>
  <c r="A83"/>
  <c r="C74"/>
  <c r="C70"/>
  <c r="B69"/>
  <c r="C69" s="1"/>
  <c r="B57"/>
  <c r="C72" s="1"/>
  <c r="B55"/>
  <c r="B56" s="1"/>
  <c r="C71" s="1"/>
  <c r="B71" s="1"/>
  <c r="B54"/>
  <c r="B51"/>
  <c r="B83" s="1"/>
  <c r="B25"/>
  <c r="B14"/>
  <c r="B52" s="1"/>
  <c r="B68" l="1"/>
  <c r="B58"/>
  <c r="B70"/>
  <c r="B72"/>
  <c r="C68"/>
  <c r="B53"/>
  <c r="B84"/>
  <c r="B67"/>
  <c r="B74"/>
  <c r="B51" i="4"/>
  <c r="B86" i="5" l="1"/>
  <c r="B66"/>
  <c r="C67"/>
  <c r="B85" i="4"/>
  <c r="A85"/>
  <c r="A86"/>
  <c r="A84"/>
  <c r="A83"/>
  <c r="A87"/>
  <c r="B14"/>
  <c r="B52" s="1"/>
  <c r="B83"/>
  <c r="B25"/>
  <c r="B67" s="1"/>
  <c r="B54"/>
  <c r="B69"/>
  <c r="C70"/>
  <c r="B55"/>
  <c r="B56" s="1"/>
  <c r="C71" s="1"/>
  <c r="B57"/>
  <c r="C72" s="1"/>
  <c r="C74"/>
  <c r="B76" i="5" l="1"/>
  <c r="B75"/>
  <c r="B73"/>
  <c r="C66"/>
  <c r="C73" s="1"/>
  <c r="B68" i="4"/>
  <c r="C68" s="1"/>
  <c r="B53"/>
  <c r="B70"/>
  <c r="C67"/>
  <c r="B71"/>
  <c r="B58"/>
  <c r="B72"/>
  <c r="B74"/>
  <c r="C69"/>
  <c r="C76" i="5" l="1"/>
  <c r="C75"/>
  <c r="C77" s="1"/>
  <c r="B77"/>
  <c r="D73" s="1"/>
  <c r="B84" i="4"/>
  <c r="B86"/>
  <c r="B66"/>
  <c r="D75" i="5" l="1"/>
  <c r="D76"/>
  <c r="B78"/>
  <c r="B79"/>
  <c r="D77"/>
  <c r="D69"/>
  <c r="D70"/>
  <c r="D71"/>
  <c r="D68"/>
  <c r="D72"/>
  <c r="D67"/>
  <c r="D74"/>
  <c r="D66"/>
  <c r="B75" i="4"/>
  <c r="B76"/>
  <c r="C66"/>
  <c r="C73" s="1"/>
  <c r="B73"/>
  <c r="B80" i="5" l="1"/>
  <c r="B87" s="1"/>
  <c r="C79"/>
  <c r="C80" s="1"/>
  <c r="C75" i="4"/>
  <c r="C77" s="1"/>
  <c r="B77"/>
  <c r="D73" s="1"/>
  <c r="C76"/>
  <c r="D76" l="1"/>
  <c r="D69"/>
  <c r="D67"/>
  <c r="D68"/>
  <c r="B79"/>
  <c r="D77"/>
  <c r="B78"/>
  <c r="D71"/>
  <c r="D70"/>
  <c r="D72"/>
  <c r="D74"/>
  <c r="D66"/>
  <c r="D75"/>
  <c r="B80" l="1"/>
  <c r="B87" s="1"/>
  <c r="C79"/>
  <c r="C80" s="1"/>
</calcChain>
</file>

<file path=xl/sharedStrings.xml><?xml version="1.0" encoding="utf-8"?>
<sst xmlns="http://schemas.openxmlformats.org/spreadsheetml/2006/main" count="562" uniqueCount="92">
  <si>
    <t xml:space="preserve"> </t>
  </si>
  <si>
    <t>DATOS</t>
  </si>
  <si>
    <t>-----</t>
  </si>
  <si>
    <t>EXCESO DE KMS (tanto por 1+1)</t>
  </si>
  <si>
    <t>EXCESO DE HORAS (idem)</t>
  </si>
  <si>
    <t>OTRO PERSONAL DE MOVIMIENTO</t>
  </si>
  <si>
    <t xml:space="preserve">Nº DE VEHICULOS </t>
  </si>
  <si>
    <t>VIDA UTIL VEHICULO (AÑOS)</t>
  </si>
  <si>
    <t>VALOR RESIDUAL VEHICULO (tanto x 1)</t>
  </si>
  <si>
    <t>VALOR RESIDUAL EQ.MAGNETICO(tanto x 1)</t>
  </si>
  <si>
    <t>UTILIZACION DEL VEHICULO (tanto x uno)</t>
  </si>
  <si>
    <t>Nº NEUMATICOS/VEHICULO</t>
  </si>
  <si>
    <t>COSTE NEUMATICOS (SIN IVA)</t>
  </si>
  <si>
    <t>VIDA NEUMATICOS(Kms)</t>
  </si>
  <si>
    <t>CAPITAL FINANCIADO (tanto por 1)</t>
  </si>
  <si>
    <t>AMORTIZACION CREDITO (MESES)</t>
  </si>
  <si>
    <t>CONSUMO COMBUSTIBLE (Litros/Km)</t>
  </si>
  <si>
    <t>LUBRICANTES (tanto por 1)</t>
  </si>
  <si>
    <t>ADMINISTRACION (tanto por 1)</t>
  </si>
  <si>
    <t>COMERCIALIZACION (tanto por 1)</t>
  </si>
  <si>
    <t>BENEFICIO (tanto por 1)</t>
  </si>
  <si>
    <t>VARIABLES INSTRUMENTALES Y DE CONTROL</t>
  </si>
  <si>
    <t>-</t>
  </si>
  <si>
    <t>KMS/AÑO</t>
  </si>
  <si>
    <t>HORAS/AÑO</t>
  </si>
  <si>
    <t>Nº DE EMPLEADOS/AÑO</t>
  </si>
  <si>
    <t>KMS/VEHICULO</t>
  </si>
  <si>
    <t>ESTRUCTURA DE COSTES Y BALANCE EXPLOTACION</t>
  </si>
  <si>
    <t>=</t>
  </si>
  <si>
    <t>==============</t>
  </si>
  <si>
    <t>=========</t>
  </si>
  <si>
    <t>COSTE ANUAL</t>
  </si>
  <si>
    <t xml:space="preserve">  %</t>
  </si>
  <si>
    <t>PERSONAL DIRECTO</t>
  </si>
  <si>
    <t>AMORTIZACION</t>
  </si>
  <si>
    <t>FINANCIACION</t>
  </si>
  <si>
    <t>SEGUROS</t>
  </si>
  <si>
    <t>REPARACION Y CONSERVACION</t>
  </si>
  <si>
    <t>COMBUSTIBLES Y LUBRICANTES</t>
  </si>
  <si>
    <t>NEUMATICOS</t>
  </si>
  <si>
    <t>TOTAL COSTES DIRECTOS</t>
  </si>
  <si>
    <t>VARIOS</t>
  </si>
  <si>
    <t>ADMINISTRACION</t>
  </si>
  <si>
    <t>COMERCIALIZACION</t>
  </si>
  <si>
    <t>TOTAL COSTES</t>
  </si>
  <si>
    <t>TOTAL EXPLOTACION (Bº 10%)</t>
  </si>
  <si>
    <t>COSTE/EMPLEADO-AÑO(€)</t>
  </si>
  <si>
    <t>COSTE VEHICULOS (SUMA) €</t>
  </si>
  <si>
    <t>COSTE SEGURO (€/Vehículo)</t>
  </si>
  <si>
    <t>REPARACIONES Y CONSERVACION (€/Km)</t>
  </si>
  <si>
    <t>COMBUSTIBLE (€Litro)</t>
  </si>
  <si>
    <t>VARIOS (€/Km)</t>
  </si>
  <si>
    <t>COSTE € FINANCIADO</t>
  </si>
  <si>
    <t>LUBRICANTES (€/Km)</t>
  </si>
  <si>
    <t>NEUMATICOS (€/Km)</t>
  </si>
  <si>
    <t>€/KM</t>
  </si>
  <si>
    <t>(€)</t>
  </si>
  <si>
    <t>COSTE COMBUSTIBLE (€/Km)</t>
  </si>
  <si>
    <t>Nº DE EXPEDICIONES/AÑO (1)</t>
  </si>
  <si>
    <t>Nº DE EXPEDICIONES/AÑO (7)</t>
  </si>
  <si>
    <t>Nº DE EXPEDICIONES/AÑO (8)</t>
  </si>
  <si>
    <t>KMS EXPEDIC. (1)</t>
  </si>
  <si>
    <t>KMS EXPEDIC. (7)</t>
  </si>
  <si>
    <t>KMS EXPEDIC. (8)</t>
  </si>
  <si>
    <t>HORAS EXPEDIC. (1)</t>
  </si>
  <si>
    <t>HORAS EXPEDIC. (7)</t>
  </si>
  <si>
    <t>HORAS EXPEDIC. (8)</t>
  </si>
  <si>
    <t>km/h</t>
  </si>
  <si>
    <t>COSTE EQUIPO MAGNETICO Y SIN CONTACTO</t>
  </si>
  <si>
    <t>VIDA UTIL EQ.MAGNETICO Y SIN CONTACTO (AÑOS)</t>
  </si>
  <si>
    <t>Nº DE EXPEDICIONES/AÑO (9)</t>
  </si>
  <si>
    <t>KMS EXPEDIC. (9)</t>
  </si>
  <si>
    <t>Nº DE EXPEDICIONES/AÑO (10)</t>
  </si>
  <si>
    <t>KMS EXPEDIC. (10)</t>
  </si>
  <si>
    <t>HORAS EXPEDIC. (9)</t>
  </si>
  <si>
    <t>HORAS EXPEDIC. (10)</t>
  </si>
  <si>
    <t>horas-empleado/año</t>
  </si>
  <si>
    <t xml:space="preserve">TIPO DE INTERES </t>
  </si>
  <si>
    <t>IVA (16%)</t>
  </si>
  <si>
    <t>BENEFICIO (10%)</t>
  </si>
  <si>
    <t>TFG: ESTUDIO DE VIABILIDAD DE TRANSPORTE PARA TRABAJADORES DEL HOSPITAL LA FE EN VALENCIA</t>
  </si>
  <si>
    <r>
      <rPr>
        <u/>
        <sz val="11"/>
        <color theme="1"/>
        <rFont val="Georgia"/>
        <family val="1"/>
      </rPr>
      <t>Resumen:</t>
    </r>
    <r>
      <rPr>
        <sz val="11"/>
        <color theme="1"/>
        <rFont val="Georgia"/>
        <family val="1"/>
      </rPr>
      <t xml:space="preserve"> Este trabajo final de grado pretende realizar un estudio de viabilidad sobre un servicio de transporte privado con dos línea de autobuses para los actuales trabajadores del nuevo Hospital La Fe-Universitari de Valencia. A partir de una encuesta realizada por el departamento de transportes de la Universidad Politécnica de Valencia, se plantean varias alternativas de servicio de transportes y se recogen los abonos mensuales que se deberían implementar para hacer viable alguna de las alternativas.</t>
    </r>
  </si>
  <si>
    <r>
      <rPr>
        <u/>
        <sz val="11"/>
        <color theme="1"/>
        <rFont val="Georgia"/>
        <family val="1"/>
      </rPr>
      <t>Cálculo Costes Autobús:</t>
    </r>
    <r>
      <rPr>
        <sz val="11"/>
        <color theme="1"/>
        <rFont val="Georgia"/>
        <family val="1"/>
      </rPr>
      <t xml:space="preserve"> En este anejo se recogen los costes anuales de cada uno de los autobuses según el tipo y la línea por la que circularían en el servicio de transporte exclusivo.</t>
    </r>
  </si>
  <si>
    <t>ANEJO 04 de 07</t>
  </si>
  <si>
    <t>1 autobús 80 plazas</t>
  </si>
  <si>
    <t>Línea 1</t>
  </si>
  <si>
    <t>2 autobús 80 plazas</t>
  </si>
  <si>
    <t>1 Bus Articulado</t>
  </si>
  <si>
    <t>2 Bus Articulado</t>
  </si>
  <si>
    <t>Línea 2</t>
  </si>
  <si>
    <t>1 Autobús 80 plazas</t>
  </si>
  <si>
    <t>2x Bus 80 plazas</t>
  </si>
</sst>
</file>

<file path=xl/styles.xml><?xml version="1.0" encoding="utf-8"?>
<styleSheet xmlns="http://schemas.openxmlformats.org/spreadsheetml/2006/main">
  <numFmts count="13">
    <numFmt numFmtId="164" formatCode="0.00_)"/>
    <numFmt numFmtId="165" formatCode="0_)"/>
    <numFmt numFmtId="166" formatCode="0.0_)"/>
    <numFmt numFmtId="167" formatCode="0.000_)"/>
    <numFmt numFmtId="168" formatCode="#,##0.000_);\(#,##0.000\)"/>
    <numFmt numFmtId="169" formatCode="0.0%"/>
    <numFmt numFmtId="170" formatCode="0.0000_)"/>
    <numFmt numFmtId="171" formatCode="0.000000000_)"/>
    <numFmt numFmtId="172" formatCode="0.000000_)"/>
    <numFmt numFmtId="173" formatCode="0.00000000_)"/>
    <numFmt numFmtId="174" formatCode="0.000"/>
    <numFmt numFmtId="175" formatCode="0.0"/>
    <numFmt numFmtId="176" formatCode="0.0000000"/>
  </numFmts>
  <fonts count="16">
    <font>
      <sz val="10"/>
      <name val="Arial"/>
    </font>
    <font>
      <sz val="11"/>
      <color theme="1"/>
      <name val="Calibri"/>
      <family val="2"/>
      <scheme val="minor"/>
    </font>
    <font>
      <sz val="10"/>
      <name val="Arial"/>
      <family val="2"/>
    </font>
    <font>
      <sz val="10"/>
      <color indexed="8"/>
      <name val="Arial"/>
      <family val="2"/>
    </font>
    <font>
      <sz val="10"/>
      <color indexed="8"/>
      <name val="Courier"/>
      <family val="3"/>
    </font>
    <font>
      <b/>
      <sz val="10"/>
      <color indexed="10"/>
      <name val="Arial"/>
      <family val="2"/>
    </font>
    <font>
      <sz val="10"/>
      <name val="Arial"/>
      <family val="2"/>
    </font>
    <font>
      <sz val="10"/>
      <name val="Courier"/>
      <family val="3"/>
    </font>
    <font>
      <b/>
      <sz val="10"/>
      <name val="Arial"/>
      <family val="2"/>
    </font>
    <font>
      <b/>
      <sz val="10"/>
      <color indexed="17"/>
      <name val="Arial"/>
      <family val="2"/>
    </font>
    <font>
      <sz val="36"/>
      <color theme="0"/>
      <name val="Georgia"/>
      <family val="1"/>
    </font>
    <font>
      <sz val="12"/>
      <color theme="1"/>
      <name val="Georgia"/>
      <family val="1"/>
    </font>
    <font>
      <sz val="11"/>
      <color theme="1"/>
      <name val="Georgia"/>
      <family val="1"/>
    </font>
    <font>
      <u/>
      <sz val="11"/>
      <color theme="1"/>
      <name val="Georgia"/>
      <family val="1"/>
    </font>
    <font>
      <b/>
      <sz val="20"/>
      <color theme="0"/>
      <name val="Georgia"/>
      <family val="1"/>
    </font>
    <font>
      <b/>
      <sz val="10"/>
      <color indexed="8"/>
      <name val="Arial"/>
      <family val="2"/>
    </font>
  </fonts>
  <fills count="7">
    <fill>
      <patternFill patternType="none"/>
    </fill>
    <fill>
      <patternFill patternType="gray125"/>
    </fill>
    <fill>
      <patternFill patternType="solid">
        <fgColor theme="0" tint="-0.34998626667073579"/>
        <bgColor indexed="64"/>
      </patternFill>
    </fill>
    <fill>
      <patternFill patternType="solid">
        <fgColor rgb="FF0070C0"/>
        <bgColor indexed="64"/>
      </patternFill>
    </fill>
    <fill>
      <patternFill patternType="solid">
        <fgColor theme="8" tint="0.39997558519241921"/>
        <bgColor indexed="64"/>
      </patternFill>
    </fill>
    <fill>
      <patternFill patternType="solid">
        <fgColor rgb="FFC00000"/>
        <bgColor indexed="64"/>
      </patternFill>
    </fill>
    <fill>
      <patternFill patternType="solid">
        <fgColor theme="8" tint="0.59999389629810485"/>
        <bgColor indexed="64"/>
      </patternFill>
    </fill>
  </fills>
  <borders count="11">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s>
  <cellStyleXfs count="4">
    <xf numFmtId="0" fontId="0" fillId="0" borderId="0"/>
    <xf numFmtId="9" fontId="2" fillId="0" borderId="0" applyFont="0" applyFill="0" applyBorder="0" applyAlignment="0" applyProtection="0"/>
    <xf numFmtId="0" fontId="2" fillId="0" borderId="0"/>
    <xf numFmtId="0" fontId="1" fillId="0" borderId="0"/>
  </cellStyleXfs>
  <cellXfs count="161">
    <xf numFmtId="0" fontId="0" fillId="0" borderId="0" xfId="0"/>
    <xf numFmtId="0" fontId="3" fillId="0" borderId="0" xfId="0" applyFont="1" applyBorder="1"/>
    <xf numFmtId="0" fontId="3" fillId="0" borderId="0" xfId="0" applyFont="1"/>
    <xf numFmtId="0" fontId="4" fillId="0" borderId="0" xfId="0" applyFont="1"/>
    <xf numFmtId="0" fontId="3" fillId="0" borderId="0" xfId="0" applyFont="1" applyBorder="1" applyAlignment="1" applyProtection="1">
      <alignment horizontal="left"/>
    </xf>
    <xf numFmtId="0" fontId="3" fillId="0" borderId="0" xfId="0" applyFont="1" applyAlignment="1">
      <alignment horizontal="center"/>
    </xf>
    <xf numFmtId="0" fontId="7" fillId="0" borderId="0" xfId="0" applyFont="1"/>
    <xf numFmtId="0" fontId="4" fillId="0" borderId="0" xfId="2" applyFont="1"/>
    <xf numFmtId="0" fontId="3" fillId="0" borderId="0" xfId="2" applyFont="1"/>
    <xf numFmtId="0" fontId="3" fillId="0" borderId="0" xfId="2" applyFont="1" applyAlignment="1">
      <alignment horizontal="center"/>
    </xf>
    <xf numFmtId="0" fontId="3" fillId="0" borderId="0" xfId="2" applyFont="1" applyAlignment="1" applyProtection="1">
      <alignment horizontal="left"/>
    </xf>
    <xf numFmtId="0" fontId="7" fillId="0" borderId="0" xfId="2" applyFont="1"/>
    <xf numFmtId="173" fontId="2" fillId="0" borderId="0" xfId="2" applyNumberFormat="1" applyFont="1" applyAlignment="1" applyProtection="1">
      <alignment horizontal="left"/>
    </xf>
    <xf numFmtId="0" fontId="2" fillId="0" borderId="0" xfId="2" applyFont="1"/>
    <xf numFmtId="0" fontId="3" fillId="0" borderId="0" xfId="2" applyFont="1" applyBorder="1" applyAlignment="1" applyProtection="1">
      <alignment horizontal="left"/>
    </xf>
    <xf numFmtId="0" fontId="3" fillId="0" borderId="0" xfId="2" applyFont="1" applyBorder="1"/>
    <xf numFmtId="172" fontId="3" fillId="0" borderId="0" xfId="2" applyNumberFormat="1" applyFont="1" applyAlignment="1" applyProtection="1">
      <alignment horizontal="left"/>
    </xf>
    <xf numFmtId="0" fontId="1" fillId="2" borderId="0" xfId="3" applyFill="1"/>
    <xf numFmtId="0" fontId="1" fillId="2" borderId="0" xfId="3" applyFill="1" applyAlignment="1">
      <alignment horizontal="center"/>
    </xf>
    <xf numFmtId="0" fontId="3" fillId="0" borderId="9" xfId="2" applyFont="1" applyBorder="1" applyAlignment="1" applyProtection="1">
      <alignment horizontal="left"/>
    </xf>
    <xf numFmtId="0" fontId="3" fillId="0" borderId="9" xfId="2" applyFont="1" applyBorder="1"/>
    <xf numFmtId="0" fontId="3" fillId="0" borderId="9" xfId="2" applyFont="1" applyBorder="1" applyAlignment="1">
      <alignment horizontal="center"/>
    </xf>
    <xf numFmtId="0" fontId="3" fillId="0" borderId="9" xfId="2" applyFont="1" applyBorder="1" applyProtection="1">
      <protection locked="0"/>
    </xf>
    <xf numFmtId="0" fontId="3" fillId="0" borderId="9" xfId="2" applyFont="1" applyBorder="1" applyAlignment="1" applyProtection="1">
      <alignment horizontal="left"/>
      <protection locked="0"/>
    </xf>
    <xf numFmtId="37" fontId="3" fillId="0" borderId="9" xfId="2" applyNumberFormat="1" applyFont="1" applyBorder="1" applyProtection="1">
      <protection locked="0"/>
    </xf>
    <xf numFmtId="39" fontId="3" fillId="0" borderId="9" xfId="2" applyNumberFormat="1" applyFont="1" applyBorder="1" applyProtection="1">
      <protection locked="0"/>
    </xf>
    <xf numFmtId="164" fontId="3" fillId="0" borderId="9" xfId="2" applyNumberFormat="1" applyFont="1" applyBorder="1" applyProtection="1">
      <protection locked="0"/>
    </xf>
    <xf numFmtId="0" fontId="5" fillId="0" borderId="9" xfId="2" applyFont="1" applyBorder="1" applyProtection="1">
      <protection locked="0"/>
    </xf>
    <xf numFmtId="39" fontId="5" fillId="0" borderId="9" xfId="2" applyNumberFormat="1" applyFont="1" applyBorder="1" applyProtection="1">
      <protection locked="0"/>
    </xf>
    <xf numFmtId="175" fontId="5" fillId="0" borderId="9" xfId="2" applyNumberFormat="1" applyFont="1" applyBorder="1" applyProtection="1">
      <protection locked="0"/>
    </xf>
    <xf numFmtId="175" fontId="5" fillId="0" borderId="9" xfId="2" applyNumberFormat="1" applyFont="1" applyBorder="1"/>
    <xf numFmtId="175" fontId="3" fillId="0" borderId="9" xfId="2" applyNumberFormat="1" applyFont="1" applyBorder="1" applyAlignment="1">
      <alignment horizontal="center"/>
    </xf>
    <xf numFmtId="165" fontId="5" fillId="0" borderId="9" xfId="2" applyNumberFormat="1" applyFont="1" applyBorder="1" applyProtection="1">
      <protection locked="0"/>
    </xf>
    <xf numFmtId="37" fontId="3" fillId="0" borderId="9" xfId="2" applyNumberFormat="1" applyFont="1" applyBorder="1" applyProtection="1"/>
    <xf numFmtId="165" fontId="3" fillId="0" borderId="9" xfId="2" applyNumberFormat="1" applyFont="1" applyBorder="1" applyProtection="1">
      <protection locked="0"/>
    </xf>
    <xf numFmtId="164" fontId="5" fillId="0" borderId="9" xfId="2" applyNumberFormat="1" applyFont="1" applyBorder="1" applyProtection="1">
      <protection locked="0"/>
    </xf>
    <xf numFmtId="0" fontId="3" fillId="0" borderId="9" xfId="2" applyFont="1" applyBorder="1" applyProtection="1"/>
    <xf numFmtId="39" fontId="3" fillId="0" borderId="9" xfId="2" applyNumberFormat="1" applyFont="1" applyBorder="1" applyProtection="1"/>
    <xf numFmtId="175" fontId="3" fillId="0" borderId="9" xfId="2" applyNumberFormat="1" applyFont="1" applyBorder="1"/>
    <xf numFmtId="10" fontId="3" fillId="0" borderId="9" xfId="1" applyNumberFormat="1" applyFont="1" applyBorder="1" applyProtection="1">
      <protection locked="0"/>
    </xf>
    <xf numFmtId="175" fontId="9" fillId="0" borderId="9" xfId="2" applyNumberFormat="1" applyFont="1" applyBorder="1"/>
    <xf numFmtId="174" fontId="5" fillId="0" borderId="9" xfId="2" applyNumberFormat="1" applyFont="1" applyBorder="1"/>
    <xf numFmtId="167" fontId="3" fillId="0" borderId="9" xfId="2" applyNumberFormat="1" applyFont="1" applyBorder="1" applyProtection="1">
      <protection locked="0"/>
    </xf>
    <xf numFmtId="167" fontId="5" fillId="0" borderId="9" xfId="2" applyNumberFormat="1" applyFont="1" applyBorder="1" applyProtection="1">
      <protection locked="0"/>
    </xf>
    <xf numFmtId="168" fontId="5" fillId="0" borderId="9" xfId="2" applyNumberFormat="1" applyFont="1" applyBorder="1" applyProtection="1"/>
    <xf numFmtId="169" fontId="5" fillId="0" borderId="9" xfId="1" applyNumberFormat="1" applyFont="1" applyBorder="1" applyProtection="1">
      <protection locked="0"/>
    </xf>
    <xf numFmtId="3" fontId="3" fillId="0" borderId="9" xfId="2" applyNumberFormat="1" applyFont="1" applyBorder="1" applyProtection="1">
      <protection locked="0"/>
    </xf>
    <xf numFmtId="0" fontId="3" fillId="0" borderId="9" xfId="2" applyFont="1" applyBorder="1" applyAlignment="1" applyProtection="1">
      <alignment horizontal="fill"/>
    </xf>
    <xf numFmtId="37" fontId="9" fillId="0" borderId="9" xfId="2" applyNumberFormat="1" applyFont="1" applyBorder="1" applyAlignment="1" applyProtection="1">
      <alignment horizontal="right"/>
    </xf>
    <xf numFmtId="0" fontId="3" fillId="0" borderId="9" xfId="2" applyFont="1" applyBorder="1" applyAlignment="1">
      <alignment horizontal="left"/>
    </xf>
    <xf numFmtId="166" fontId="5" fillId="0" borderId="9" xfId="2" applyNumberFormat="1" applyFont="1" applyBorder="1" applyProtection="1"/>
    <xf numFmtId="0" fontId="5" fillId="0" borderId="9" xfId="2" applyFont="1" applyBorder="1" applyAlignment="1">
      <alignment horizontal="center"/>
    </xf>
    <xf numFmtId="171" fontId="3" fillId="0" borderId="9" xfId="2" applyNumberFormat="1" applyFont="1" applyBorder="1" applyProtection="1"/>
    <xf numFmtId="176" fontId="3" fillId="0" borderId="9" xfId="2" applyNumberFormat="1" applyFont="1" applyBorder="1" applyAlignment="1">
      <alignment horizontal="center"/>
    </xf>
    <xf numFmtId="170" fontId="3" fillId="0" borderId="9" xfId="2" applyNumberFormat="1" applyFont="1" applyBorder="1" applyProtection="1"/>
    <xf numFmtId="172" fontId="3" fillId="0" borderId="9" xfId="2" applyNumberFormat="1" applyFont="1" applyBorder="1" applyProtection="1"/>
    <xf numFmtId="167" fontId="3" fillId="0" borderId="9" xfId="2" applyNumberFormat="1" applyFont="1" applyBorder="1" applyProtection="1"/>
    <xf numFmtId="0" fontId="3" fillId="0" borderId="9" xfId="2" applyFont="1" applyBorder="1" applyAlignment="1" applyProtection="1">
      <alignment horizontal="center"/>
    </xf>
    <xf numFmtId="166" fontId="3" fillId="0" borderId="9" xfId="2" applyNumberFormat="1" applyFont="1" applyBorder="1" applyAlignment="1" applyProtection="1">
      <alignment horizontal="center"/>
    </xf>
    <xf numFmtId="10" fontId="3" fillId="0" borderId="9" xfId="2" applyNumberFormat="1" applyFont="1" applyBorder="1" applyProtection="1"/>
    <xf numFmtId="0" fontId="8" fillId="0" borderId="9" xfId="2" applyFont="1" applyBorder="1" applyAlignment="1" applyProtection="1">
      <alignment horizontal="left"/>
    </xf>
    <xf numFmtId="39" fontId="8" fillId="0" borderId="9" xfId="2" applyNumberFormat="1" applyFont="1" applyBorder="1" applyProtection="1"/>
    <xf numFmtId="166" fontId="2" fillId="0" borderId="9" xfId="2" applyNumberFormat="1" applyFont="1" applyBorder="1" applyAlignment="1" applyProtection="1">
      <alignment horizontal="center"/>
    </xf>
    <xf numFmtId="10" fontId="2" fillId="0" borderId="9" xfId="2" applyNumberFormat="1" applyFont="1" applyBorder="1" applyProtection="1"/>
    <xf numFmtId="0" fontId="2" fillId="0" borderId="9" xfId="2" applyFont="1" applyBorder="1" applyAlignment="1" applyProtection="1">
      <alignment horizontal="left"/>
    </xf>
    <xf numFmtId="166" fontId="3" fillId="0" borderId="9" xfId="2" applyNumberFormat="1" applyFont="1" applyBorder="1" applyAlignment="1" applyProtection="1">
      <alignment horizontal="left"/>
    </xf>
    <xf numFmtId="166" fontId="2" fillId="0" borderId="9" xfId="2" applyNumberFormat="1" applyFont="1" applyBorder="1" applyAlignment="1" applyProtection="1">
      <alignment horizontal="left"/>
    </xf>
    <xf numFmtId="166" fontId="3" fillId="0" borderId="9" xfId="2" applyNumberFormat="1" applyFont="1" applyBorder="1" applyProtection="1"/>
    <xf numFmtId="1" fontId="3" fillId="0" borderId="9" xfId="2" applyNumberFormat="1" applyFont="1" applyBorder="1"/>
    <xf numFmtId="166" fontId="3" fillId="0" borderId="9" xfId="2" applyNumberFormat="1" applyFont="1" applyBorder="1"/>
    <xf numFmtId="0" fontId="4" fillId="0" borderId="9" xfId="2" applyFont="1" applyBorder="1"/>
    <xf numFmtId="0" fontId="3" fillId="0" borderId="10" xfId="2" applyFont="1" applyBorder="1"/>
    <xf numFmtId="0" fontId="3" fillId="0" borderId="10" xfId="2" applyFont="1" applyBorder="1" applyAlignment="1" applyProtection="1">
      <alignment horizontal="left"/>
      <protection locked="0"/>
    </xf>
    <xf numFmtId="0" fontId="4" fillId="0" borderId="0" xfId="2" applyFont="1" applyBorder="1"/>
    <xf numFmtId="0" fontId="15" fillId="0" borderId="9" xfId="2" applyFont="1" applyBorder="1" applyAlignment="1" applyProtection="1">
      <alignment horizontal="left"/>
    </xf>
    <xf numFmtId="0" fontId="15" fillId="0" borderId="9" xfId="2" applyFont="1" applyBorder="1" applyProtection="1">
      <protection locked="0"/>
    </xf>
    <xf numFmtId="0" fontId="15" fillId="0" borderId="9" xfId="2" applyFont="1" applyBorder="1" applyAlignment="1">
      <alignment horizontal="center"/>
    </xf>
    <xf numFmtId="0" fontId="3" fillId="0" borderId="10" xfId="2" applyFont="1" applyBorder="1" applyAlignment="1" applyProtection="1">
      <alignment horizontal="left"/>
    </xf>
    <xf numFmtId="0" fontId="3" fillId="0" borderId="10" xfId="2" applyFont="1" applyBorder="1" applyAlignment="1" applyProtection="1">
      <alignment horizontal="center"/>
    </xf>
    <xf numFmtId="0" fontId="3" fillId="0" borderId="10" xfId="2" applyFont="1" applyBorder="1" applyAlignment="1" applyProtection="1">
      <alignment horizontal="fill"/>
    </xf>
    <xf numFmtId="10" fontId="3" fillId="0" borderId="10" xfId="2" applyNumberFormat="1" applyFont="1" applyBorder="1" applyProtection="1"/>
    <xf numFmtId="10" fontId="2" fillId="0" borderId="10" xfId="2" applyNumberFormat="1" applyFont="1" applyBorder="1" applyProtection="1"/>
    <xf numFmtId="166" fontId="3" fillId="0" borderId="10" xfId="2" applyNumberFormat="1" applyFont="1" applyBorder="1" applyAlignment="1" applyProtection="1">
      <alignment horizontal="left"/>
    </xf>
    <xf numFmtId="166" fontId="2" fillId="0" borderId="10" xfId="2" applyNumberFormat="1" applyFont="1" applyBorder="1" applyAlignment="1" applyProtection="1">
      <alignment horizontal="left"/>
    </xf>
    <xf numFmtId="166" fontId="3" fillId="0" borderId="10" xfId="2" applyNumberFormat="1" applyFont="1" applyBorder="1" applyProtection="1"/>
    <xf numFmtId="0" fontId="4" fillId="0" borderId="10" xfId="2" applyFont="1" applyBorder="1"/>
    <xf numFmtId="172" fontId="3" fillId="0" borderId="0" xfId="2" applyNumberFormat="1" applyFont="1" applyBorder="1" applyAlignment="1" applyProtection="1">
      <alignment horizontal="left"/>
    </xf>
    <xf numFmtId="0" fontId="2" fillId="0" borderId="0" xfId="2" applyFont="1" applyBorder="1"/>
    <xf numFmtId="0" fontId="7" fillId="0" borderId="0" xfId="2" applyFont="1" applyBorder="1"/>
    <xf numFmtId="173" fontId="2" fillId="0" borderId="0" xfId="2" applyNumberFormat="1" applyFont="1" applyBorder="1" applyAlignment="1" applyProtection="1">
      <alignment horizontal="left"/>
    </xf>
    <xf numFmtId="0" fontId="3" fillId="0" borderId="9" xfId="0" applyFont="1" applyBorder="1"/>
    <xf numFmtId="0" fontId="3" fillId="0" borderId="9" xfId="0" applyFont="1" applyBorder="1" applyAlignment="1">
      <alignment horizontal="center"/>
    </xf>
    <xf numFmtId="0" fontId="3" fillId="0" borderId="9" xfId="0" applyFont="1" applyBorder="1" applyAlignment="1" applyProtection="1">
      <alignment horizontal="left"/>
    </xf>
    <xf numFmtId="0" fontId="3" fillId="0" borderId="9" xfId="0" applyFont="1" applyBorder="1" applyProtection="1">
      <protection locked="0"/>
    </xf>
    <xf numFmtId="0" fontId="3" fillId="0" borderId="9" xfId="0" applyFont="1" applyBorder="1" applyAlignment="1" applyProtection="1">
      <alignment horizontal="left"/>
      <protection locked="0"/>
    </xf>
    <xf numFmtId="37" fontId="3" fillId="0" borderId="9" xfId="0" applyNumberFormat="1" applyFont="1" applyBorder="1" applyProtection="1">
      <protection locked="0"/>
    </xf>
    <xf numFmtId="39" fontId="3" fillId="0" borderId="9" xfId="0" applyNumberFormat="1" applyFont="1" applyBorder="1" applyProtection="1">
      <protection locked="0"/>
    </xf>
    <xf numFmtId="164" fontId="3" fillId="0" borderId="9" xfId="0" applyNumberFormat="1" applyFont="1" applyBorder="1" applyProtection="1">
      <protection locked="0"/>
    </xf>
    <xf numFmtId="0" fontId="5" fillId="0" borderId="9" xfId="0" applyFont="1" applyBorder="1" applyProtection="1">
      <protection locked="0"/>
    </xf>
    <xf numFmtId="39" fontId="5" fillId="0" borderId="9" xfId="0" applyNumberFormat="1" applyFont="1" applyBorder="1" applyProtection="1">
      <protection locked="0"/>
    </xf>
    <xf numFmtId="175" fontId="5" fillId="0" borderId="9" xfId="0" applyNumberFormat="1" applyFont="1" applyBorder="1" applyProtection="1">
      <protection locked="0"/>
    </xf>
    <xf numFmtId="175" fontId="5" fillId="0" borderId="9" xfId="0" applyNumberFormat="1" applyFont="1" applyBorder="1"/>
    <xf numFmtId="175" fontId="3" fillId="0" borderId="9" xfId="0" applyNumberFormat="1" applyFont="1" applyBorder="1" applyAlignment="1">
      <alignment horizontal="center"/>
    </xf>
    <xf numFmtId="165" fontId="5" fillId="0" borderId="9" xfId="0" applyNumberFormat="1" applyFont="1" applyBorder="1" applyProtection="1">
      <protection locked="0"/>
    </xf>
    <xf numFmtId="37" fontId="3" fillId="0" borderId="9" xfId="0" applyNumberFormat="1" applyFont="1" applyBorder="1" applyProtection="1"/>
    <xf numFmtId="165" fontId="3" fillId="0" borderId="9" xfId="0" applyNumberFormat="1" applyFont="1" applyBorder="1" applyProtection="1">
      <protection locked="0"/>
    </xf>
    <xf numFmtId="164" fontId="5" fillId="0" borderId="9" xfId="0" applyNumberFormat="1" applyFont="1" applyBorder="1" applyProtection="1">
      <protection locked="0"/>
    </xf>
    <xf numFmtId="0" fontId="3" fillId="0" borderId="9" xfId="0" applyFont="1" applyBorder="1" applyProtection="1"/>
    <xf numFmtId="39" fontId="3" fillId="0" borderId="9" xfId="0" applyNumberFormat="1" applyFont="1" applyBorder="1" applyProtection="1"/>
    <xf numFmtId="175" fontId="3" fillId="0" borderId="9" xfId="0" applyNumberFormat="1" applyFont="1" applyBorder="1"/>
    <xf numFmtId="175" fontId="9" fillId="0" borderId="9" xfId="0" applyNumberFormat="1" applyFont="1" applyBorder="1"/>
    <xf numFmtId="174" fontId="5" fillId="0" borderId="9" xfId="0" applyNumberFormat="1" applyFont="1" applyBorder="1"/>
    <xf numFmtId="167" fontId="3" fillId="0" borderId="9" xfId="0" applyNumberFormat="1" applyFont="1" applyBorder="1" applyProtection="1">
      <protection locked="0"/>
    </xf>
    <xf numFmtId="167" fontId="5" fillId="0" borderId="9" xfId="0" applyNumberFormat="1" applyFont="1" applyBorder="1" applyProtection="1">
      <protection locked="0"/>
    </xf>
    <xf numFmtId="168" fontId="5" fillId="0" borderId="9" xfId="0" applyNumberFormat="1" applyFont="1" applyBorder="1" applyProtection="1"/>
    <xf numFmtId="3" fontId="3" fillId="0" borderId="9" xfId="0" applyNumberFormat="1" applyFont="1" applyBorder="1" applyProtection="1">
      <protection locked="0"/>
    </xf>
    <xf numFmtId="0" fontId="3" fillId="0" borderId="9" xfId="0" applyFont="1" applyBorder="1" applyAlignment="1" applyProtection="1">
      <alignment horizontal="fill"/>
    </xf>
    <xf numFmtId="37" fontId="9" fillId="0" borderId="9" xfId="0" applyNumberFormat="1" applyFont="1" applyBorder="1" applyAlignment="1" applyProtection="1">
      <alignment horizontal="right"/>
    </xf>
    <xf numFmtId="0" fontId="3" fillId="0" borderId="9" xfId="0" applyFont="1" applyBorder="1" applyAlignment="1">
      <alignment horizontal="left"/>
    </xf>
    <xf numFmtId="166" fontId="5" fillId="0" borderId="9" xfId="0" applyNumberFormat="1" applyFont="1" applyBorder="1" applyProtection="1"/>
    <xf numFmtId="0" fontId="5" fillId="0" borderId="9" xfId="0" applyFont="1" applyBorder="1" applyAlignment="1">
      <alignment horizontal="center"/>
    </xf>
    <xf numFmtId="171" fontId="3" fillId="0" borderId="9" xfId="0" applyNumberFormat="1" applyFont="1" applyBorder="1" applyProtection="1"/>
    <xf numFmtId="176" fontId="3" fillId="0" borderId="9" xfId="0" applyNumberFormat="1" applyFont="1" applyBorder="1" applyAlignment="1">
      <alignment horizontal="center"/>
    </xf>
    <xf numFmtId="170" fontId="3" fillId="0" borderId="9" xfId="0" applyNumberFormat="1" applyFont="1" applyBorder="1" applyProtection="1"/>
    <xf numFmtId="172" fontId="3" fillId="0" borderId="9" xfId="0" applyNumberFormat="1" applyFont="1" applyBorder="1" applyProtection="1"/>
    <xf numFmtId="167" fontId="3" fillId="0" borderId="9" xfId="0" applyNumberFormat="1" applyFont="1" applyBorder="1" applyProtection="1"/>
    <xf numFmtId="0" fontId="3" fillId="0" borderId="9" xfId="0" applyFont="1" applyBorder="1" applyAlignment="1" applyProtection="1">
      <alignment horizontal="center"/>
    </xf>
    <xf numFmtId="166" fontId="3" fillId="0" borderId="9" xfId="0" applyNumberFormat="1" applyFont="1" applyBorder="1" applyAlignment="1" applyProtection="1">
      <alignment horizontal="center"/>
    </xf>
    <xf numFmtId="10" fontId="3" fillId="0" borderId="9" xfId="0" applyNumberFormat="1" applyFont="1" applyBorder="1" applyProtection="1"/>
    <xf numFmtId="0" fontId="8" fillId="0" borderId="9" xfId="0" applyFont="1" applyBorder="1" applyAlignment="1" applyProtection="1">
      <alignment horizontal="left"/>
    </xf>
    <xf numFmtId="39" fontId="8" fillId="0" borderId="9" xfId="0" applyNumberFormat="1" applyFont="1" applyBorder="1" applyProtection="1"/>
    <xf numFmtId="166" fontId="2" fillId="0" borderId="9" xfId="0" applyNumberFormat="1" applyFont="1" applyBorder="1" applyAlignment="1" applyProtection="1">
      <alignment horizontal="center"/>
    </xf>
    <xf numFmtId="10" fontId="2" fillId="0" borderId="9" xfId="0" applyNumberFormat="1" applyFont="1" applyBorder="1" applyProtection="1"/>
    <xf numFmtId="0" fontId="6" fillId="0" borderId="9" xfId="0" applyFont="1" applyBorder="1" applyAlignment="1" applyProtection="1">
      <alignment horizontal="left"/>
    </xf>
    <xf numFmtId="166" fontId="3" fillId="0" borderId="9" xfId="0" applyNumberFormat="1" applyFont="1" applyBorder="1" applyAlignment="1" applyProtection="1">
      <alignment horizontal="left"/>
    </xf>
    <xf numFmtId="166" fontId="6" fillId="0" borderId="9" xfId="0" applyNumberFormat="1" applyFont="1" applyBorder="1" applyAlignment="1" applyProtection="1">
      <alignment horizontal="left"/>
    </xf>
    <xf numFmtId="166" fontId="3" fillId="0" borderId="9" xfId="0" applyNumberFormat="1" applyFont="1" applyBorder="1" applyProtection="1"/>
    <xf numFmtId="1" fontId="3" fillId="0" borderId="9" xfId="0" applyNumberFormat="1" applyFont="1" applyBorder="1"/>
    <xf numFmtId="166" fontId="3" fillId="0" borderId="9" xfId="0" applyNumberFormat="1" applyFont="1" applyBorder="1"/>
    <xf numFmtId="0" fontId="4" fillId="0" borderId="0" xfId="0" applyFont="1" applyBorder="1"/>
    <xf numFmtId="172" fontId="3" fillId="0" borderId="0" xfId="0" applyNumberFormat="1" applyFont="1" applyBorder="1" applyAlignment="1" applyProtection="1">
      <alignment horizontal="left"/>
    </xf>
    <xf numFmtId="0" fontId="6" fillId="0" borderId="0" xfId="0" applyFont="1" applyBorder="1"/>
    <xf numFmtId="0" fontId="7" fillId="0" borderId="0" xfId="0" applyFont="1" applyBorder="1"/>
    <xf numFmtId="173" fontId="6" fillId="0" borderId="0" xfId="0" applyNumberFormat="1" applyFont="1" applyBorder="1" applyAlignment="1" applyProtection="1">
      <alignment horizontal="left"/>
    </xf>
    <xf numFmtId="0" fontId="15" fillId="0" borderId="9" xfId="0" applyFont="1" applyBorder="1" applyAlignment="1" applyProtection="1">
      <alignment horizontal="left"/>
    </xf>
    <xf numFmtId="0" fontId="15" fillId="0" borderId="9" xfId="0" applyFont="1" applyBorder="1" applyProtection="1">
      <protection locked="0"/>
    </xf>
    <xf numFmtId="0" fontId="15" fillId="0" borderId="9" xfId="0" applyFont="1" applyBorder="1" applyAlignment="1">
      <alignment horizontal="center"/>
    </xf>
    <xf numFmtId="0" fontId="10" fillId="3" borderId="1" xfId="3" applyFont="1" applyFill="1" applyBorder="1" applyAlignment="1">
      <alignment horizontal="center" vertical="center" wrapText="1"/>
    </xf>
    <xf numFmtId="0" fontId="10" fillId="3" borderId="2" xfId="3" applyFont="1" applyFill="1" applyBorder="1" applyAlignment="1">
      <alignment horizontal="center" vertical="center" wrapText="1"/>
    </xf>
    <xf numFmtId="0" fontId="10" fillId="3" borderId="3" xfId="3" applyFont="1" applyFill="1" applyBorder="1" applyAlignment="1">
      <alignment horizontal="center" vertical="center" wrapText="1"/>
    </xf>
    <xf numFmtId="0" fontId="10" fillId="3" borderId="4" xfId="3" applyFont="1" applyFill="1" applyBorder="1" applyAlignment="1">
      <alignment horizontal="center" vertical="center" wrapText="1"/>
    </xf>
    <xf numFmtId="0" fontId="10" fillId="3" borderId="0" xfId="3" applyFont="1" applyFill="1" applyBorder="1" applyAlignment="1">
      <alignment horizontal="center" vertical="center" wrapText="1"/>
    </xf>
    <xf numFmtId="0" fontId="10" fillId="3" borderId="5" xfId="3" applyFont="1" applyFill="1" applyBorder="1" applyAlignment="1">
      <alignment horizontal="center" vertical="center" wrapText="1"/>
    </xf>
    <xf numFmtId="0" fontId="10" fillId="3" borderId="6" xfId="3" applyFont="1" applyFill="1" applyBorder="1" applyAlignment="1">
      <alignment horizontal="center" vertical="center" wrapText="1"/>
    </xf>
    <xf numFmtId="0" fontId="10" fillId="3" borderId="7" xfId="3" applyFont="1" applyFill="1" applyBorder="1" applyAlignment="1">
      <alignment horizontal="center" vertical="center" wrapText="1"/>
    </xf>
    <xf numFmtId="0" fontId="10" fillId="3" borderId="8" xfId="3" applyFont="1" applyFill="1" applyBorder="1" applyAlignment="1">
      <alignment horizontal="center" vertical="center" wrapText="1"/>
    </xf>
    <xf numFmtId="0" fontId="11" fillId="2" borderId="0" xfId="3" applyFont="1" applyFill="1" applyAlignment="1">
      <alignment horizontal="center" vertical="center" wrapText="1"/>
    </xf>
    <xf numFmtId="0" fontId="12" fillId="4" borderId="9" xfId="3" applyFont="1" applyFill="1" applyBorder="1" applyAlignment="1">
      <alignment horizontal="center" vertical="center" wrapText="1"/>
    </xf>
    <xf numFmtId="0" fontId="1" fillId="4" borderId="9" xfId="3" applyFill="1" applyBorder="1" applyAlignment="1">
      <alignment horizontal="center" vertical="center" wrapText="1"/>
    </xf>
    <xf numFmtId="0" fontId="14" fillId="5" borderId="9" xfId="3" applyFont="1" applyFill="1" applyBorder="1" applyAlignment="1">
      <alignment horizontal="center" vertical="center"/>
    </xf>
    <xf numFmtId="0" fontId="12" fillId="6" borderId="9" xfId="3" applyFont="1" applyFill="1" applyBorder="1" applyAlignment="1">
      <alignment horizontal="center" wrapText="1"/>
    </xf>
  </cellXfs>
  <cellStyles count="4">
    <cellStyle name="Normal" xfId="0" builtinId="0"/>
    <cellStyle name="Normal 2" xfId="2"/>
    <cellStyle name="Normal 3" xfId="3"/>
    <cellStyle name="Porcentual" xfId="1" builtinId="5"/>
  </cellStyles>
  <dxfs count="0"/>
  <tableStyles count="0" defaultTableStyle="TableStyleMedium2" defaultPivotStyle="PivotStyleLight16"/>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dimension ref="B7:AA33"/>
  <sheetViews>
    <sheetView tabSelected="1" workbookViewId="0">
      <selection activeCell="C31" sqref="C31:E33"/>
    </sheetView>
  </sheetViews>
  <sheetFormatPr baseColWidth="10" defaultRowHeight="15"/>
  <cols>
    <col min="1" max="16384" width="11.42578125" style="17"/>
  </cols>
  <sheetData>
    <row r="7" spans="3:13" ht="15.75" thickBot="1"/>
    <row r="8" spans="3:13">
      <c r="C8" s="147" t="s">
        <v>80</v>
      </c>
      <c r="D8" s="148"/>
      <c r="E8" s="148"/>
      <c r="F8" s="148"/>
      <c r="G8" s="148"/>
      <c r="H8" s="148"/>
      <c r="I8" s="148"/>
      <c r="J8" s="148"/>
      <c r="K8" s="148"/>
      <c r="L8" s="148"/>
      <c r="M8" s="149"/>
    </row>
    <row r="9" spans="3:13">
      <c r="C9" s="150"/>
      <c r="D9" s="151"/>
      <c r="E9" s="151"/>
      <c r="F9" s="151"/>
      <c r="G9" s="151"/>
      <c r="H9" s="151"/>
      <c r="I9" s="151"/>
      <c r="J9" s="151"/>
      <c r="K9" s="151"/>
      <c r="L9" s="151"/>
      <c r="M9" s="152"/>
    </row>
    <row r="10" spans="3:13" ht="15" customHeight="1">
      <c r="C10" s="150"/>
      <c r="D10" s="151"/>
      <c r="E10" s="151"/>
      <c r="F10" s="151"/>
      <c r="G10" s="151"/>
      <c r="H10" s="151"/>
      <c r="I10" s="151"/>
      <c r="J10" s="151"/>
      <c r="K10" s="151"/>
      <c r="L10" s="151"/>
      <c r="M10" s="152"/>
    </row>
    <row r="11" spans="3:13">
      <c r="C11" s="150"/>
      <c r="D11" s="151"/>
      <c r="E11" s="151"/>
      <c r="F11" s="151"/>
      <c r="G11" s="151"/>
      <c r="H11" s="151"/>
      <c r="I11" s="151"/>
      <c r="J11" s="151"/>
      <c r="K11" s="151"/>
      <c r="L11" s="151"/>
      <c r="M11" s="152"/>
    </row>
    <row r="12" spans="3:13">
      <c r="C12" s="150"/>
      <c r="D12" s="151"/>
      <c r="E12" s="151"/>
      <c r="F12" s="151"/>
      <c r="G12" s="151"/>
      <c r="H12" s="151"/>
      <c r="I12" s="151"/>
      <c r="J12" s="151"/>
      <c r="K12" s="151"/>
      <c r="L12" s="151"/>
      <c r="M12" s="152"/>
    </row>
    <row r="13" spans="3:13">
      <c r="C13" s="150"/>
      <c r="D13" s="151"/>
      <c r="E13" s="151"/>
      <c r="F13" s="151"/>
      <c r="G13" s="151"/>
      <c r="H13" s="151"/>
      <c r="I13" s="151"/>
      <c r="J13" s="151"/>
      <c r="K13" s="151"/>
      <c r="L13" s="151"/>
      <c r="M13" s="152"/>
    </row>
    <row r="14" spans="3:13">
      <c r="C14" s="150"/>
      <c r="D14" s="151"/>
      <c r="E14" s="151"/>
      <c r="F14" s="151"/>
      <c r="G14" s="151"/>
      <c r="H14" s="151"/>
      <c r="I14" s="151"/>
      <c r="J14" s="151"/>
      <c r="K14" s="151"/>
      <c r="L14" s="151"/>
      <c r="M14" s="152"/>
    </row>
    <row r="15" spans="3:13">
      <c r="C15" s="150"/>
      <c r="D15" s="151"/>
      <c r="E15" s="151"/>
      <c r="F15" s="151"/>
      <c r="G15" s="151"/>
      <c r="H15" s="151"/>
      <c r="I15" s="151"/>
      <c r="J15" s="151"/>
      <c r="K15" s="151"/>
      <c r="L15" s="151"/>
      <c r="M15" s="152"/>
    </row>
    <row r="16" spans="3:13">
      <c r="C16" s="150"/>
      <c r="D16" s="151"/>
      <c r="E16" s="151"/>
      <c r="F16" s="151"/>
      <c r="G16" s="151"/>
      <c r="H16" s="151"/>
      <c r="I16" s="151"/>
      <c r="J16" s="151"/>
      <c r="K16" s="151"/>
      <c r="L16" s="151"/>
      <c r="M16" s="152"/>
    </row>
    <row r="17" spans="2:27">
      <c r="C17" s="150"/>
      <c r="D17" s="151"/>
      <c r="E17" s="151"/>
      <c r="F17" s="151"/>
      <c r="G17" s="151"/>
      <c r="H17" s="151"/>
      <c r="I17" s="151"/>
      <c r="J17" s="151"/>
      <c r="K17" s="151"/>
      <c r="L17" s="151"/>
      <c r="M17" s="152"/>
    </row>
    <row r="18" spans="2:27" ht="15.75" thickBot="1">
      <c r="C18" s="153"/>
      <c r="D18" s="154"/>
      <c r="E18" s="154"/>
      <c r="F18" s="154"/>
      <c r="G18" s="154"/>
      <c r="H18" s="154"/>
      <c r="I18" s="154"/>
      <c r="J18" s="154"/>
      <c r="K18" s="154"/>
      <c r="L18" s="154"/>
      <c r="M18" s="155"/>
    </row>
    <row r="19" spans="2:27">
      <c r="Q19" s="156"/>
      <c r="R19" s="156"/>
      <c r="S19" s="156"/>
      <c r="T19" s="156"/>
      <c r="U19" s="156"/>
      <c r="V19" s="156"/>
      <c r="W19" s="156"/>
      <c r="X19" s="156"/>
      <c r="Y19" s="156"/>
      <c r="Z19" s="156"/>
      <c r="AA19" s="156"/>
    </row>
    <row r="20" spans="2:27" ht="15" customHeight="1">
      <c r="Q20" s="156"/>
      <c r="R20" s="156"/>
      <c r="S20" s="156"/>
      <c r="T20" s="156"/>
      <c r="U20" s="156"/>
      <c r="V20" s="156"/>
      <c r="W20" s="156"/>
      <c r="X20" s="156"/>
      <c r="Y20" s="156"/>
      <c r="Z20" s="156"/>
      <c r="AA20" s="156"/>
    </row>
    <row r="21" spans="2:27" ht="15" customHeight="1">
      <c r="D21" s="157" t="s">
        <v>81</v>
      </c>
      <c r="E21" s="158"/>
      <c r="F21" s="158"/>
      <c r="G21" s="158"/>
      <c r="H21" s="158"/>
      <c r="I21" s="158"/>
      <c r="J21" s="158"/>
      <c r="K21" s="158"/>
      <c r="L21" s="158"/>
      <c r="Q21" s="156"/>
      <c r="R21" s="156"/>
      <c r="S21" s="156"/>
      <c r="T21" s="156"/>
      <c r="U21" s="156"/>
      <c r="V21" s="156"/>
      <c r="W21" s="156"/>
      <c r="X21" s="156"/>
      <c r="Y21" s="156"/>
      <c r="Z21" s="156"/>
      <c r="AA21" s="156"/>
    </row>
    <row r="22" spans="2:27" ht="15" customHeight="1">
      <c r="D22" s="158"/>
      <c r="E22" s="158"/>
      <c r="F22" s="158"/>
      <c r="G22" s="158"/>
      <c r="H22" s="158"/>
      <c r="I22" s="158"/>
      <c r="J22" s="158"/>
      <c r="K22" s="158"/>
      <c r="L22" s="158"/>
      <c r="Q22" s="156"/>
      <c r="R22" s="156"/>
      <c r="S22" s="156"/>
      <c r="T22" s="156"/>
      <c r="U22" s="156"/>
      <c r="V22" s="156"/>
      <c r="W22" s="156"/>
      <c r="X22" s="156"/>
      <c r="Y22" s="156"/>
      <c r="Z22" s="156"/>
      <c r="AA22" s="156"/>
    </row>
    <row r="23" spans="2:27" ht="15" customHeight="1">
      <c r="D23" s="158"/>
      <c r="E23" s="158"/>
      <c r="F23" s="158"/>
      <c r="G23" s="158"/>
      <c r="H23" s="158"/>
      <c r="I23" s="158"/>
      <c r="J23" s="158"/>
      <c r="K23" s="158"/>
      <c r="L23" s="158"/>
      <c r="Q23" s="156"/>
      <c r="R23" s="156"/>
      <c r="S23" s="156"/>
      <c r="T23" s="156"/>
      <c r="U23" s="156"/>
      <c r="V23" s="156"/>
      <c r="W23" s="156"/>
      <c r="X23" s="156"/>
      <c r="Y23" s="156"/>
      <c r="Z23" s="156"/>
      <c r="AA23" s="156"/>
    </row>
    <row r="24" spans="2:27" ht="15" customHeight="1">
      <c r="D24" s="158"/>
      <c r="E24" s="158"/>
      <c r="F24" s="158"/>
      <c r="G24" s="158"/>
      <c r="H24" s="158"/>
      <c r="I24" s="158"/>
      <c r="J24" s="158"/>
      <c r="K24" s="158"/>
      <c r="L24" s="158"/>
      <c r="Q24" s="156"/>
      <c r="R24" s="156"/>
      <c r="S24" s="156"/>
      <c r="T24" s="156"/>
      <c r="U24" s="156"/>
      <c r="V24" s="156"/>
      <c r="W24" s="156"/>
      <c r="X24" s="156"/>
      <c r="Y24" s="156"/>
      <c r="Z24" s="156"/>
      <c r="AA24" s="156"/>
    </row>
    <row r="25" spans="2:27" ht="15" customHeight="1">
      <c r="D25" s="158"/>
      <c r="E25" s="158"/>
      <c r="F25" s="158"/>
      <c r="G25" s="158"/>
      <c r="H25" s="158"/>
      <c r="I25" s="158"/>
      <c r="J25" s="158"/>
      <c r="K25" s="158"/>
      <c r="L25" s="158"/>
      <c r="Q25" s="156"/>
      <c r="R25" s="156"/>
      <c r="S25" s="156"/>
      <c r="T25" s="156"/>
      <c r="U25" s="156"/>
      <c r="V25" s="156"/>
      <c r="W25" s="156"/>
      <c r="X25" s="156"/>
      <c r="Y25" s="156"/>
      <c r="Z25" s="156"/>
      <c r="AA25" s="156"/>
    </row>
    <row r="26" spans="2:27" ht="15" customHeight="1">
      <c r="D26" s="158"/>
      <c r="E26" s="158"/>
      <c r="F26" s="158"/>
      <c r="G26" s="158"/>
      <c r="H26" s="158"/>
      <c r="I26" s="158"/>
      <c r="J26" s="158"/>
      <c r="K26" s="158"/>
      <c r="L26" s="158"/>
      <c r="Q26" s="156"/>
      <c r="R26" s="156"/>
      <c r="S26" s="156"/>
      <c r="T26" s="156"/>
      <c r="U26" s="156"/>
      <c r="V26" s="156"/>
      <c r="W26" s="156"/>
      <c r="X26" s="156"/>
      <c r="Y26" s="156"/>
      <c r="Z26" s="156"/>
      <c r="AA26" s="156"/>
    </row>
    <row r="27" spans="2:27" ht="15" customHeight="1">
      <c r="D27" s="158"/>
      <c r="E27" s="158"/>
      <c r="F27" s="158"/>
      <c r="G27" s="158"/>
      <c r="H27" s="158"/>
      <c r="I27" s="158"/>
      <c r="J27" s="158"/>
      <c r="K27" s="158"/>
      <c r="L27" s="158"/>
      <c r="Q27" s="156"/>
      <c r="R27" s="156"/>
      <c r="S27" s="156"/>
      <c r="T27" s="156"/>
      <c r="U27" s="156"/>
      <c r="V27" s="156"/>
      <c r="W27" s="156"/>
      <c r="X27" s="156"/>
      <c r="Y27" s="156"/>
      <c r="Z27" s="156"/>
      <c r="AA27" s="156"/>
    </row>
    <row r="28" spans="2:27" ht="15" customHeight="1">
      <c r="Q28" s="156"/>
      <c r="R28" s="156"/>
      <c r="S28" s="156"/>
      <c r="T28" s="156"/>
      <c r="U28" s="156"/>
      <c r="V28" s="156"/>
      <c r="W28" s="156"/>
      <c r="X28" s="156"/>
      <c r="Y28" s="156"/>
      <c r="Z28" s="156"/>
      <c r="AA28" s="156"/>
    </row>
    <row r="29" spans="2:27" ht="15" customHeight="1">
      <c r="Q29" s="156"/>
      <c r="R29" s="156"/>
      <c r="S29" s="156"/>
      <c r="T29" s="156"/>
      <c r="U29" s="156"/>
      <c r="V29" s="156"/>
      <c r="W29" s="156"/>
      <c r="X29" s="156"/>
      <c r="Y29" s="156"/>
      <c r="Z29" s="156"/>
      <c r="AA29" s="156"/>
    </row>
    <row r="30" spans="2:27" ht="15" customHeight="1"/>
    <row r="31" spans="2:27" ht="25.5" customHeight="1">
      <c r="B31" s="18"/>
      <c r="C31" s="159" t="s">
        <v>83</v>
      </c>
      <c r="D31" s="159"/>
      <c r="E31" s="159"/>
      <c r="G31" s="160" t="s">
        <v>82</v>
      </c>
      <c r="H31" s="160"/>
      <c r="I31" s="160"/>
      <c r="J31" s="160"/>
      <c r="K31" s="160"/>
      <c r="L31" s="160"/>
    </row>
    <row r="32" spans="2:27" ht="15" customHeight="1">
      <c r="C32" s="159"/>
      <c r="D32" s="159"/>
      <c r="E32" s="159"/>
      <c r="G32" s="160"/>
      <c r="H32" s="160"/>
      <c r="I32" s="160"/>
      <c r="J32" s="160"/>
      <c r="K32" s="160"/>
      <c r="L32" s="160"/>
    </row>
    <row r="33" spans="3:12">
      <c r="C33" s="159"/>
      <c r="D33" s="159"/>
      <c r="E33" s="159"/>
      <c r="G33" s="160"/>
      <c r="H33" s="160"/>
      <c r="I33" s="160"/>
      <c r="J33" s="160"/>
      <c r="K33" s="160"/>
      <c r="L33" s="160"/>
    </row>
  </sheetData>
  <mergeCells count="5">
    <mergeCell ref="C8:M18"/>
    <mergeCell ref="Q19:AA29"/>
    <mergeCell ref="D21:L27"/>
    <mergeCell ref="C31:E33"/>
    <mergeCell ref="G31:L33"/>
  </mergeCells>
  <pageMargins left="0.7" right="0.7" top="0.75" bottom="0.75" header="0.3" footer="0.3"/>
</worksheet>
</file>

<file path=xl/worksheets/sheet2.xml><?xml version="1.0" encoding="utf-8"?>
<worksheet xmlns="http://schemas.openxmlformats.org/spreadsheetml/2006/main" xmlns:r="http://schemas.openxmlformats.org/officeDocument/2006/relationships">
  <dimension ref="A1:L87"/>
  <sheetViews>
    <sheetView topLeftCell="A40" workbookViewId="0">
      <selection activeCell="B41" sqref="B41:B44"/>
    </sheetView>
  </sheetViews>
  <sheetFormatPr baseColWidth="10" defaultColWidth="11" defaultRowHeight="12.75"/>
  <cols>
    <col min="1" max="1" width="46.42578125" style="8" customWidth="1"/>
    <col min="2" max="2" width="18.85546875" style="8" bestFit="1" customWidth="1"/>
    <col min="3" max="3" width="11" style="9"/>
    <col min="4" max="4" width="11" style="8"/>
    <col min="5" max="5" width="6.140625" style="8" customWidth="1"/>
    <col min="6" max="6" width="9.7109375" style="8" customWidth="1"/>
    <col min="7" max="16384" width="11" style="7"/>
  </cols>
  <sheetData>
    <row r="1" spans="1:12">
      <c r="A1" s="20"/>
      <c r="B1" s="22"/>
      <c r="C1" s="21"/>
      <c r="D1" s="71"/>
      <c r="E1" s="15"/>
      <c r="F1" s="15"/>
      <c r="G1" s="73"/>
      <c r="H1" s="73"/>
      <c r="I1" s="73"/>
      <c r="J1" s="73"/>
      <c r="K1" s="73"/>
      <c r="L1" s="73"/>
    </row>
    <row r="2" spans="1:12">
      <c r="A2" s="74" t="s">
        <v>1</v>
      </c>
      <c r="B2" s="75" t="s">
        <v>84</v>
      </c>
      <c r="C2" s="76" t="s">
        <v>85</v>
      </c>
      <c r="D2" s="71"/>
      <c r="E2" s="15"/>
      <c r="F2" s="15"/>
      <c r="G2" s="73"/>
      <c r="H2" s="73"/>
      <c r="I2" s="73"/>
      <c r="J2" s="73"/>
      <c r="K2" s="73"/>
      <c r="L2" s="73"/>
    </row>
    <row r="3" spans="1:12">
      <c r="A3" s="19" t="s">
        <v>2</v>
      </c>
      <c r="B3" s="23" t="s">
        <v>0</v>
      </c>
      <c r="C3" s="21"/>
      <c r="D3" s="71"/>
      <c r="E3" s="15"/>
      <c r="F3" s="15"/>
      <c r="G3" s="73"/>
      <c r="H3" s="73"/>
      <c r="I3" s="73"/>
      <c r="J3" s="73"/>
      <c r="K3" s="73"/>
      <c r="L3" s="73"/>
    </row>
    <row r="4" spans="1:12">
      <c r="A4" s="19" t="s">
        <v>58</v>
      </c>
      <c r="B4" s="24">
        <v>1950</v>
      </c>
      <c r="C4" s="21"/>
      <c r="D4" s="71"/>
      <c r="E4" s="15"/>
      <c r="F4" s="15"/>
      <c r="G4" s="73"/>
      <c r="H4" s="73"/>
      <c r="I4" s="73"/>
      <c r="J4" s="73"/>
      <c r="K4" s="73"/>
      <c r="L4" s="73"/>
    </row>
    <row r="5" spans="1:12">
      <c r="A5" s="19" t="s">
        <v>59</v>
      </c>
      <c r="B5" s="24"/>
      <c r="C5" s="21"/>
      <c r="D5" s="71"/>
      <c r="E5" s="15"/>
      <c r="F5" s="15"/>
      <c r="G5" s="73"/>
      <c r="H5" s="73"/>
      <c r="I5" s="73"/>
      <c r="J5" s="73"/>
      <c r="K5" s="73"/>
      <c r="L5" s="73"/>
    </row>
    <row r="6" spans="1:12">
      <c r="A6" s="19" t="s">
        <v>60</v>
      </c>
      <c r="B6" s="24"/>
      <c r="C6" s="21"/>
      <c r="D6" s="71"/>
      <c r="E6" s="15"/>
      <c r="F6" s="15"/>
      <c r="G6" s="73"/>
      <c r="H6" s="73"/>
      <c r="I6" s="73"/>
      <c r="J6" s="73"/>
      <c r="K6" s="73"/>
      <c r="L6" s="73"/>
    </row>
    <row r="7" spans="1:12">
      <c r="A7" s="19" t="s">
        <v>70</v>
      </c>
      <c r="B7" s="24"/>
      <c r="C7" s="21"/>
      <c r="D7" s="71"/>
      <c r="E7" s="15"/>
      <c r="F7" s="15"/>
      <c r="G7" s="73"/>
      <c r="H7" s="73"/>
      <c r="I7" s="73"/>
      <c r="J7" s="73"/>
      <c r="K7" s="73"/>
      <c r="L7" s="73"/>
    </row>
    <row r="8" spans="1:12">
      <c r="A8" s="19" t="s">
        <v>72</v>
      </c>
      <c r="B8" s="24"/>
      <c r="C8" s="21" t="s">
        <v>67</v>
      </c>
      <c r="D8" s="71"/>
      <c r="E8" s="15"/>
      <c r="F8" s="15"/>
      <c r="G8" s="73"/>
      <c r="H8" s="73"/>
      <c r="I8" s="73"/>
      <c r="J8" s="73"/>
      <c r="K8" s="73"/>
      <c r="L8" s="73"/>
    </row>
    <row r="9" spans="1:12">
      <c r="A9" s="19" t="s">
        <v>61</v>
      </c>
      <c r="B9" s="25">
        <v>4.5</v>
      </c>
      <c r="C9" s="21">
        <v>21</v>
      </c>
      <c r="D9" s="71"/>
      <c r="E9" s="15"/>
      <c r="F9" s="15"/>
      <c r="G9" s="73"/>
      <c r="H9" s="73"/>
      <c r="I9" s="73"/>
      <c r="J9" s="73"/>
      <c r="K9" s="73"/>
      <c r="L9" s="73"/>
    </row>
    <row r="10" spans="1:12">
      <c r="A10" s="19" t="s">
        <v>62</v>
      </c>
      <c r="B10" s="25"/>
      <c r="C10" s="21"/>
      <c r="D10" s="71"/>
      <c r="E10" s="15"/>
      <c r="F10" s="15"/>
      <c r="G10" s="73"/>
      <c r="H10" s="73"/>
      <c r="I10" s="73"/>
      <c r="J10" s="73"/>
      <c r="K10" s="73"/>
      <c r="L10" s="73"/>
    </row>
    <row r="11" spans="1:12">
      <c r="A11" s="19" t="s">
        <v>63</v>
      </c>
      <c r="B11" s="25"/>
      <c r="C11" s="21"/>
      <c r="D11" s="71"/>
      <c r="E11" s="15"/>
      <c r="F11" s="15"/>
      <c r="G11" s="73"/>
      <c r="H11" s="73"/>
      <c r="I11" s="73"/>
      <c r="J11" s="73"/>
      <c r="K11" s="73"/>
      <c r="L11" s="73"/>
    </row>
    <row r="12" spans="1:12">
      <c r="A12" s="19" t="s">
        <v>71</v>
      </c>
      <c r="B12" s="25"/>
      <c r="C12" s="21"/>
      <c r="D12" s="71"/>
      <c r="E12" s="15"/>
      <c r="F12" s="15"/>
      <c r="G12" s="73"/>
      <c r="H12" s="73"/>
      <c r="I12" s="73"/>
      <c r="J12" s="73"/>
      <c r="K12" s="73"/>
      <c r="L12" s="73"/>
    </row>
    <row r="13" spans="1:12">
      <c r="A13" s="19" t="s">
        <v>73</v>
      </c>
      <c r="B13" s="25"/>
      <c r="C13" s="21"/>
      <c r="D13" s="71"/>
      <c r="E13" s="15"/>
      <c r="F13" s="15"/>
      <c r="G13" s="73"/>
      <c r="H13" s="73"/>
      <c r="I13" s="73"/>
      <c r="J13" s="73"/>
      <c r="K13" s="73"/>
      <c r="L13" s="73"/>
    </row>
    <row r="14" spans="1:12">
      <c r="A14" s="19" t="s">
        <v>64</v>
      </c>
      <c r="B14" s="26">
        <f>+B9/C9</f>
        <v>0.21428571428571427</v>
      </c>
      <c r="C14" s="21"/>
      <c r="D14" s="71"/>
      <c r="E14" s="15"/>
      <c r="F14" s="15"/>
      <c r="G14" s="73"/>
      <c r="H14" s="73"/>
      <c r="I14" s="73"/>
      <c r="J14" s="73"/>
      <c r="K14" s="73"/>
      <c r="L14" s="73"/>
    </row>
    <row r="15" spans="1:12">
      <c r="A15" s="19" t="s">
        <v>65</v>
      </c>
      <c r="B15" s="26"/>
      <c r="C15" s="21"/>
      <c r="D15" s="71"/>
      <c r="E15" s="15"/>
      <c r="F15" s="15"/>
      <c r="G15" s="73"/>
      <c r="H15" s="73"/>
      <c r="I15" s="73"/>
      <c r="J15" s="73"/>
      <c r="K15" s="73"/>
      <c r="L15" s="73"/>
    </row>
    <row r="16" spans="1:12">
      <c r="A16" s="19" t="s">
        <v>66</v>
      </c>
      <c r="B16" s="26"/>
      <c r="C16" s="21"/>
      <c r="D16" s="71"/>
      <c r="E16" s="15"/>
      <c r="F16" s="15"/>
      <c r="G16" s="73"/>
      <c r="H16" s="73"/>
      <c r="I16" s="73"/>
      <c r="J16" s="73"/>
      <c r="K16" s="73"/>
      <c r="L16" s="73"/>
    </row>
    <row r="17" spans="1:12">
      <c r="A17" s="19" t="s">
        <v>74</v>
      </c>
      <c r="B17" s="26"/>
      <c r="C17" s="21"/>
      <c r="D17" s="71"/>
      <c r="E17" s="15"/>
      <c r="F17" s="15"/>
      <c r="G17" s="73"/>
      <c r="H17" s="73"/>
      <c r="I17" s="73"/>
      <c r="J17" s="73"/>
      <c r="K17" s="73"/>
      <c r="L17" s="73"/>
    </row>
    <row r="18" spans="1:12">
      <c r="A18" s="19" t="s">
        <v>75</v>
      </c>
      <c r="B18" s="26"/>
      <c r="C18" s="21"/>
      <c r="D18" s="71"/>
      <c r="E18" s="15"/>
      <c r="F18" s="15"/>
      <c r="G18" s="73"/>
      <c r="H18" s="73"/>
      <c r="I18" s="73"/>
      <c r="J18" s="73"/>
      <c r="K18" s="73"/>
      <c r="L18" s="73"/>
    </row>
    <row r="19" spans="1:12">
      <c r="A19" s="19" t="s">
        <v>3</v>
      </c>
      <c r="B19" s="27">
        <v>1.02</v>
      </c>
      <c r="C19" s="21"/>
      <c r="D19" s="71"/>
      <c r="E19" s="15"/>
      <c r="F19" s="15"/>
      <c r="G19" s="73"/>
      <c r="H19" s="73"/>
      <c r="I19" s="73"/>
      <c r="J19" s="73"/>
      <c r="K19" s="73"/>
      <c r="L19" s="73"/>
    </row>
    <row r="20" spans="1:12">
      <c r="A20" s="19" t="s">
        <v>4</v>
      </c>
      <c r="B20" s="28">
        <v>1.08</v>
      </c>
      <c r="C20" s="21"/>
      <c r="D20" s="71"/>
      <c r="E20" s="15"/>
      <c r="F20" s="15"/>
      <c r="G20" s="73"/>
      <c r="H20" s="73"/>
      <c r="I20" s="73"/>
      <c r="J20" s="73"/>
      <c r="K20" s="73"/>
      <c r="L20" s="73"/>
    </row>
    <row r="21" spans="1:12">
      <c r="A21" s="19" t="s">
        <v>5</v>
      </c>
      <c r="B21" s="29">
        <v>1.1000000000000001</v>
      </c>
      <c r="C21" s="21"/>
      <c r="D21" s="71"/>
      <c r="E21" s="15"/>
      <c r="F21" s="15"/>
      <c r="G21" s="73"/>
      <c r="H21" s="73"/>
      <c r="I21" s="73"/>
      <c r="J21" s="73"/>
      <c r="K21" s="73"/>
      <c r="L21" s="73"/>
    </row>
    <row r="22" spans="1:12">
      <c r="A22" s="19" t="s">
        <v>46</v>
      </c>
      <c r="B22" s="30">
        <v>29905.4</v>
      </c>
      <c r="C22" s="31"/>
      <c r="D22" s="71"/>
      <c r="E22" s="15"/>
      <c r="F22" s="15"/>
      <c r="G22" s="73"/>
      <c r="H22" s="73"/>
      <c r="I22" s="73"/>
      <c r="J22" s="73"/>
      <c r="K22" s="73"/>
      <c r="L22" s="73"/>
    </row>
    <row r="23" spans="1:12">
      <c r="A23" s="19" t="s">
        <v>6</v>
      </c>
      <c r="B23" s="32">
        <v>1</v>
      </c>
      <c r="C23" s="21"/>
      <c r="D23" s="71"/>
      <c r="E23" s="15"/>
      <c r="F23" s="15"/>
      <c r="G23" s="73"/>
      <c r="H23" s="73"/>
      <c r="I23" s="73"/>
      <c r="J23" s="73"/>
      <c r="K23" s="73"/>
      <c r="L23" s="73"/>
    </row>
    <row r="24" spans="1:12">
      <c r="A24" s="19" t="s">
        <v>47</v>
      </c>
      <c r="B24" s="30">
        <f>213541.53/1.16*B23</f>
        <v>184087.52586206899</v>
      </c>
      <c r="C24" s="31"/>
      <c r="D24" s="71"/>
      <c r="E24" s="15"/>
      <c r="F24" s="15"/>
      <c r="G24" s="73"/>
      <c r="H24" s="73"/>
      <c r="I24" s="73"/>
      <c r="J24" s="73"/>
      <c r="K24" s="73"/>
      <c r="L24" s="73"/>
    </row>
    <row r="25" spans="1:12">
      <c r="A25" s="19" t="s">
        <v>68</v>
      </c>
      <c r="B25" s="33">
        <f>(2327*2)*B23+8400+1400+978</f>
        <v>15432</v>
      </c>
      <c r="C25" s="21"/>
      <c r="D25" s="71"/>
      <c r="E25" s="15"/>
      <c r="F25" s="15"/>
      <c r="G25" s="73"/>
      <c r="H25" s="73"/>
      <c r="I25" s="73"/>
      <c r="J25" s="73"/>
      <c r="K25" s="73"/>
      <c r="L25" s="73"/>
    </row>
    <row r="26" spans="1:12">
      <c r="A26" s="19" t="s">
        <v>7</v>
      </c>
      <c r="B26" s="34">
        <v>10</v>
      </c>
      <c r="C26" s="21"/>
      <c r="D26" s="71"/>
      <c r="E26" s="15"/>
      <c r="F26" s="15"/>
      <c r="G26" s="73"/>
      <c r="H26" s="73"/>
      <c r="I26" s="73"/>
      <c r="J26" s="73"/>
      <c r="K26" s="73"/>
      <c r="L26" s="73"/>
    </row>
    <row r="27" spans="1:12">
      <c r="A27" s="19" t="s">
        <v>69</v>
      </c>
      <c r="B27" s="33">
        <v>10</v>
      </c>
      <c r="C27" s="21"/>
      <c r="D27" s="71"/>
      <c r="E27" s="15"/>
      <c r="F27" s="15"/>
      <c r="G27" s="73"/>
      <c r="H27" s="73"/>
      <c r="I27" s="73"/>
      <c r="J27" s="73"/>
      <c r="K27" s="73"/>
      <c r="L27" s="73"/>
    </row>
    <row r="28" spans="1:12">
      <c r="A28" s="19" t="s">
        <v>8</v>
      </c>
      <c r="B28" s="35">
        <v>0.15</v>
      </c>
      <c r="C28" s="21"/>
      <c r="D28" s="71"/>
      <c r="E28" s="15"/>
      <c r="F28" s="15"/>
      <c r="G28" s="73"/>
      <c r="H28" s="73"/>
      <c r="I28" s="73"/>
      <c r="J28" s="73"/>
      <c r="K28" s="73"/>
      <c r="L28" s="73"/>
    </row>
    <row r="29" spans="1:12">
      <c r="A29" s="19" t="s">
        <v>9</v>
      </c>
      <c r="B29" s="36">
        <v>0.15</v>
      </c>
      <c r="C29" s="21"/>
      <c r="D29" s="71"/>
      <c r="E29" s="15"/>
      <c r="F29" s="15"/>
      <c r="G29" s="73"/>
      <c r="H29" s="73"/>
      <c r="I29" s="73"/>
      <c r="J29" s="73"/>
      <c r="K29" s="73"/>
      <c r="L29" s="73"/>
    </row>
    <row r="30" spans="1:12">
      <c r="A30" s="19" t="s">
        <v>10</v>
      </c>
      <c r="B30" s="37">
        <v>0.9</v>
      </c>
      <c r="C30" s="21"/>
      <c r="D30" s="71"/>
      <c r="E30" s="15"/>
      <c r="F30" s="15"/>
      <c r="G30" s="73"/>
      <c r="H30" s="73"/>
      <c r="I30" s="73"/>
      <c r="J30" s="73"/>
      <c r="K30" s="73"/>
      <c r="L30" s="73"/>
    </row>
    <row r="31" spans="1:12">
      <c r="A31" s="19" t="s">
        <v>11</v>
      </c>
      <c r="B31" s="34">
        <v>8</v>
      </c>
      <c r="C31" s="21"/>
      <c r="D31" s="71"/>
      <c r="E31" s="15"/>
      <c r="F31" s="15"/>
      <c r="G31" s="73"/>
      <c r="H31" s="73"/>
      <c r="I31" s="73"/>
      <c r="J31" s="73"/>
      <c r="K31" s="73"/>
      <c r="L31" s="73"/>
    </row>
    <row r="32" spans="1:12">
      <c r="A32" s="19" t="s">
        <v>12</v>
      </c>
      <c r="B32" s="38">
        <v>633</v>
      </c>
      <c r="C32" s="31"/>
      <c r="D32" s="71"/>
      <c r="E32" s="15"/>
      <c r="F32" s="15"/>
      <c r="G32" s="73"/>
      <c r="H32" s="73"/>
      <c r="I32" s="73"/>
      <c r="J32" s="73"/>
      <c r="K32" s="73"/>
      <c r="L32" s="73"/>
    </row>
    <row r="33" spans="1:12">
      <c r="A33" s="19" t="s">
        <v>13</v>
      </c>
      <c r="B33" s="24">
        <v>90000</v>
      </c>
      <c r="C33" s="21"/>
      <c r="D33" s="72" t="s">
        <v>0</v>
      </c>
      <c r="E33" s="15"/>
      <c r="F33" s="15"/>
      <c r="G33" s="73"/>
      <c r="H33" s="73"/>
      <c r="I33" s="73"/>
      <c r="J33" s="73"/>
      <c r="K33" s="73"/>
      <c r="L33" s="73"/>
    </row>
    <row r="34" spans="1:12">
      <c r="A34" s="19" t="s">
        <v>14</v>
      </c>
      <c r="B34" s="26">
        <v>0.7</v>
      </c>
      <c r="C34" s="21"/>
      <c r="D34" s="71"/>
      <c r="E34" s="15"/>
      <c r="F34" s="15"/>
      <c r="G34" s="73"/>
      <c r="H34" s="73"/>
      <c r="I34" s="73"/>
      <c r="J34" s="73"/>
      <c r="K34" s="73"/>
      <c r="L34" s="73"/>
    </row>
    <row r="35" spans="1:12">
      <c r="A35" s="19" t="s">
        <v>77</v>
      </c>
      <c r="B35" s="39">
        <v>0.05</v>
      </c>
      <c r="C35" s="21"/>
      <c r="D35" s="71"/>
      <c r="E35" s="15"/>
      <c r="F35" s="15"/>
      <c r="G35" s="73"/>
      <c r="H35" s="73"/>
      <c r="I35" s="73"/>
      <c r="J35" s="73"/>
      <c r="K35" s="73"/>
      <c r="L35" s="73"/>
    </row>
    <row r="36" spans="1:12">
      <c r="A36" s="19" t="s">
        <v>15</v>
      </c>
      <c r="B36" s="34">
        <v>60</v>
      </c>
      <c r="C36" s="21"/>
      <c r="D36" s="71"/>
      <c r="E36" s="15"/>
      <c r="F36" s="15"/>
      <c r="G36" s="73"/>
      <c r="H36" s="73"/>
      <c r="I36" s="73"/>
      <c r="J36" s="73"/>
      <c r="K36" s="73"/>
      <c r="L36" s="73"/>
    </row>
    <row r="37" spans="1:12">
      <c r="A37" s="19" t="s">
        <v>48</v>
      </c>
      <c r="B37" s="40">
        <v>4500</v>
      </c>
      <c r="C37" s="31"/>
      <c r="D37" s="71"/>
      <c r="E37" s="15"/>
      <c r="F37" s="15"/>
      <c r="G37" s="73"/>
      <c r="H37" s="73"/>
      <c r="I37" s="73"/>
      <c r="J37" s="73"/>
      <c r="K37" s="73"/>
      <c r="L37" s="73"/>
    </row>
    <row r="38" spans="1:12">
      <c r="A38" s="19" t="s">
        <v>49</v>
      </c>
      <c r="B38" s="38">
        <v>0.05</v>
      </c>
      <c r="C38" s="31"/>
      <c r="D38" s="71"/>
      <c r="E38" s="15"/>
      <c r="F38" s="15"/>
      <c r="G38" s="73"/>
      <c r="H38" s="73"/>
      <c r="I38" s="73"/>
      <c r="J38" s="73"/>
      <c r="K38" s="73"/>
      <c r="L38" s="73"/>
    </row>
    <row r="39" spans="1:12">
      <c r="A39" s="19" t="s">
        <v>50</v>
      </c>
      <c r="B39" s="41">
        <v>0.7</v>
      </c>
      <c r="C39" s="31"/>
      <c r="D39" s="71"/>
      <c r="E39" s="15"/>
      <c r="F39" s="15"/>
      <c r="G39" s="73"/>
      <c r="H39" s="73"/>
      <c r="I39" s="73"/>
      <c r="J39" s="73"/>
      <c r="K39" s="73"/>
      <c r="L39" s="73"/>
    </row>
    <row r="40" spans="1:12">
      <c r="A40" s="19" t="s">
        <v>16</v>
      </c>
      <c r="B40" s="30">
        <v>35</v>
      </c>
      <c r="C40" s="31"/>
      <c r="D40" s="71"/>
      <c r="E40" s="15"/>
      <c r="F40" s="15"/>
      <c r="G40" s="73"/>
      <c r="H40" s="73"/>
      <c r="I40" s="73"/>
      <c r="J40" s="73"/>
      <c r="K40" s="73"/>
      <c r="L40" s="73"/>
    </row>
    <row r="41" spans="1:12">
      <c r="A41" s="19" t="s">
        <v>17</v>
      </c>
      <c r="B41" s="42">
        <v>3.5000000000000003E-2</v>
      </c>
      <c r="C41" s="21"/>
      <c r="D41" s="71"/>
      <c r="E41" s="15"/>
      <c r="F41" s="15"/>
      <c r="G41" s="73"/>
      <c r="H41" s="73"/>
      <c r="I41" s="73"/>
      <c r="J41" s="73"/>
      <c r="K41" s="73"/>
      <c r="L41" s="73"/>
    </row>
    <row r="42" spans="1:12">
      <c r="A42" s="19" t="s">
        <v>51</v>
      </c>
      <c r="B42" s="25">
        <v>4.4999999999999998E-2</v>
      </c>
      <c r="C42" s="31"/>
      <c r="D42" s="71"/>
      <c r="E42" s="15"/>
      <c r="F42" s="15"/>
      <c r="G42" s="73"/>
      <c r="H42" s="73"/>
      <c r="I42" s="73"/>
      <c r="J42" s="73"/>
      <c r="K42" s="73"/>
      <c r="L42" s="73"/>
    </row>
    <row r="43" spans="1:12">
      <c r="A43" s="19" t="s">
        <v>18</v>
      </c>
      <c r="B43" s="43">
        <v>4.4999999999999998E-2</v>
      </c>
      <c r="C43" s="21"/>
      <c r="D43" s="71"/>
      <c r="E43" s="15"/>
      <c r="F43" s="15"/>
      <c r="G43" s="73"/>
      <c r="H43" s="73"/>
      <c r="I43" s="73"/>
      <c r="J43" s="73"/>
      <c r="K43" s="73"/>
      <c r="L43" s="73"/>
    </row>
    <row r="44" spans="1:12">
      <c r="A44" s="19" t="s">
        <v>19</v>
      </c>
      <c r="B44" s="44">
        <v>0.02</v>
      </c>
      <c r="C44" s="21"/>
      <c r="D44" s="71"/>
      <c r="E44" s="15"/>
      <c r="F44" s="15"/>
      <c r="G44" s="73"/>
      <c r="H44" s="73"/>
      <c r="I44" s="73"/>
      <c r="J44" s="73"/>
      <c r="K44" s="73"/>
      <c r="L44" s="73"/>
    </row>
    <row r="45" spans="1:12">
      <c r="A45" s="19" t="s">
        <v>20</v>
      </c>
      <c r="B45" s="45">
        <v>0.1</v>
      </c>
      <c r="C45" s="21"/>
      <c r="D45" s="71"/>
      <c r="E45" s="15"/>
      <c r="F45" s="15"/>
      <c r="G45" s="73"/>
      <c r="H45" s="73"/>
      <c r="I45" s="73"/>
      <c r="J45" s="73"/>
      <c r="K45" s="73"/>
      <c r="L45" s="73"/>
    </row>
    <row r="46" spans="1:12">
      <c r="A46" s="19"/>
      <c r="B46" s="46"/>
      <c r="C46" s="21"/>
      <c r="D46" s="20"/>
    </row>
    <row r="47" spans="1:12">
      <c r="A47" s="20"/>
      <c r="B47" s="20"/>
      <c r="C47" s="21"/>
      <c r="D47" s="20"/>
    </row>
    <row r="48" spans="1:12">
      <c r="A48" s="19" t="s">
        <v>21</v>
      </c>
      <c r="B48" s="20"/>
      <c r="C48" s="21"/>
      <c r="D48" s="20"/>
    </row>
    <row r="49" spans="1:6">
      <c r="A49" s="47" t="s">
        <v>22</v>
      </c>
      <c r="B49" s="47" t="s">
        <v>22</v>
      </c>
      <c r="C49" s="21"/>
      <c r="D49" s="20"/>
    </row>
    <row r="50" spans="1:6">
      <c r="A50" s="20"/>
      <c r="B50" s="20"/>
      <c r="C50" s="21"/>
      <c r="D50" s="20"/>
    </row>
    <row r="51" spans="1:6">
      <c r="A51" s="19" t="s">
        <v>23</v>
      </c>
      <c r="B51" s="48">
        <f>(B4*B9)*B19</f>
        <v>8950.5</v>
      </c>
      <c r="C51" s="21"/>
      <c r="D51" s="20"/>
    </row>
    <row r="52" spans="1:6">
      <c r="A52" s="19" t="s">
        <v>24</v>
      </c>
      <c r="B52" s="48">
        <f>(B4*B14)*B20*B21</f>
        <v>496.41428571428577</v>
      </c>
      <c r="C52" s="49" t="s">
        <v>76</v>
      </c>
      <c r="D52" s="20"/>
    </row>
    <row r="53" spans="1:6">
      <c r="A53" s="19" t="s">
        <v>25</v>
      </c>
      <c r="B53" s="50">
        <f>B52/C53</f>
        <v>0.2757857142857143</v>
      </c>
      <c r="C53" s="51">
        <v>1800</v>
      </c>
      <c r="D53" s="20"/>
    </row>
    <row r="54" spans="1:6">
      <c r="A54" s="19" t="s">
        <v>52</v>
      </c>
      <c r="B54" s="52">
        <f>(((1+(B35/12))^B36*(B35/12)/((1+(B35/12))^B36-1))*B36)-1</f>
        <v>0.13227401864065236</v>
      </c>
      <c r="C54" s="53"/>
      <c r="D54" s="23" t="s">
        <v>0</v>
      </c>
      <c r="E54" s="16"/>
      <c r="F54" s="10"/>
    </row>
    <row r="55" spans="1:6">
      <c r="A55" s="19" t="s">
        <v>57</v>
      </c>
      <c r="B55" s="54">
        <f>B39*B40/116</f>
        <v>0.21120689655172414</v>
      </c>
      <c r="C55" s="53"/>
      <c r="D55" s="20"/>
    </row>
    <row r="56" spans="1:6">
      <c r="A56" s="19" t="s">
        <v>53</v>
      </c>
      <c r="B56" s="55">
        <f>B55*B41</f>
        <v>7.3922413793103461E-3</v>
      </c>
      <c r="C56" s="53"/>
      <c r="D56" s="20"/>
    </row>
    <row r="57" spans="1:6">
      <c r="A57" s="19" t="s">
        <v>54</v>
      </c>
      <c r="B57" s="56">
        <f>B31*B32/B33</f>
        <v>5.6266666666666666E-2</v>
      </c>
      <c r="C57" s="53"/>
      <c r="D57" s="20"/>
    </row>
    <row r="58" spans="1:6">
      <c r="A58" s="19" t="s">
        <v>26</v>
      </c>
      <c r="B58" s="33">
        <f>B51/B23</f>
        <v>8950.5</v>
      </c>
      <c r="C58" s="53"/>
      <c r="D58" s="20"/>
    </row>
    <row r="59" spans="1:6">
      <c r="A59" s="19" t="s">
        <v>0</v>
      </c>
      <c r="B59" s="19" t="s">
        <v>0</v>
      </c>
      <c r="C59" s="21"/>
      <c r="D59" s="20"/>
    </row>
    <row r="60" spans="1:6">
      <c r="A60" s="20"/>
      <c r="B60" s="20"/>
      <c r="C60" s="21"/>
      <c r="D60" s="20"/>
    </row>
    <row r="61" spans="1:6">
      <c r="A61" s="19" t="s">
        <v>27</v>
      </c>
      <c r="B61" s="20"/>
      <c r="C61" s="21"/>
      <c r="D61" s="20"/>
    </row>
    <row r="62" spans="1:6">
      <c r="A62" s="47" t="s">
        <v>28</v>
      </c>
      <c r="B62" s="47" t="s">
        <v>28</v>
      </c>
      <c r="C62" s="57" t="s">
        <v>29</v>
      </c>
      <c r="D62" s="19" t="s">
        <v>30</v>
      </c>
    </row>
    <row r="63" spans="1:6">
      <c r="A63" s="20"/>
      <c r="B63" s="19" t="s">
        <v>31</v>
      </c>
      <c r="C63" s="57" t="s">
        <v>55</v>
      </c>
      <c r="D63" s="57" t="s">
        <v>32</v>
      </c>
    </row>
    <row r="64" spans="1:6">
      <c r="A64" s="20"/>
      <c r="B64" s="57" t="s">
        <v>56</v>
      </c>
      <c r="C64" s="21"/>
      <c r="D64" s="20"/>
    </row>
    <row r="65" spans="1:6">
      <c r="A65" s="20"/>
      <c r="B65" s="47" t="s">
        <v>22</v>
      </c>
      <c r="C65" s="57" t="s">
        <v>22</v>
      </c>
      <c r="D65" s="47" t="s">
        <v>22</v>
      </c>
    </row>
    <row r="66" spans="1:6">
      <c r="A66" s="19" t="s">
        <v>33</v>
      </c>
      <c r="B66" s="37">
        <f>B53*B22</f>
        <v>8247.4821000000011</v>
      </c>
      <c r="C66" s="58">
        <f>B66/B51</f>
        <v>0.92145490196078439</v>
      </c>
      <c r="D66" s="59">
        <f t="shared" ref="D66:D77" si="0">B66/$B$77</f>
        <v>0.25288021635569413</v>
      </c>
    </row>
    <row r="67" spans="1:6">
      <c r="A67" s="19" t="s">
        <v>34</v>
      </c>
      <c r="B67" s="37">
        <f>(B30*(B23*(B24*(1-B28)-(B31*B32)))/B26)+(B30*(B23*(B25*(1-B29)))/B27)</f>
        <v>14807.483728448278</v>
      </c>
      <c r="C67" s="58">
        <f>B67/B51</f>
        <v>1.6543750325063715</v>
      </c>
      <c r="D67" s="59">
        <f t="shared" si="0"/>
        <v>0.45401974124119893</v>
      </c>
    </row>
    <row r="68" spans="1:6">
      <c r="A68" s="19" t="s">
        <v>35</v>
      </c>
      <c r="B68" s="37">
        <f>(B30*((B23*B24*B34*B54)/B26))+(B30*((B23*B25)*B34*B54)/B27)</f>
        <v>1662.6487174323663</v>
      </c>
      <c r="C68" s="58">
        <f>B68/B51</f>
        <v>0.18576042873944096</v>
      </c>
      <c r="D68" s="59">
        <f t="shared" si="0"/>
        <v>5.0979312508943067E-2</v>
      </c>
    </row>
    <row r="69" spans="1:6">
      <c r="A69" s="19" t="s">
        <v>36</v>
      </c>
      <c r="B69" s="37">
        <f>(B30*(B23*B37))</f>
        <v>4050</v>
      </c>
      <c r="C69" s="58">
        <f>B69/B51</f>
        <v>0.45248868778280543</v>
      </c>
      <c r="D69" s="59">
        <f t="shared" si="0"/>
        <v>0.12417909658034432</v>
      </c>
    </row>
    <row r="70" spans="1:6">
      <c r="A70" s="19" t="s">
        <v>37</v>
      </c>
      <c r="B70" s="37">
        <f>C70*B51</f>
        <v>447.52500000000003</v>
      </c>
      <c r="C70" s="58">
        <f>(B38)</f>
        <v>0.05</v>
      </c>
      <c r="D70" s="59">
        <f t="shared" si="0"/>
        <v>1.3721790172128049E-2</v>
      </c>
    </row>
    <row r="71" spans="1:6">
      <c r="A71" s="19" t="s">
        <v>38</v>
      </c>
      <c r="B71" s="37">
        <f>C71*B51</f>
        <v>1956.5715840517244</v>
      </c>
      <c r="C71" s="58">
        <f>(B55+B56)</f>
        <v>0.2185991379310345</v>
      </c>
      <c r="D71" s="59">
        <f t="shared" si="0"/>
        <v>5.9991430049954657E-2</v>
      </c>
    </row>
    <row r="72" spans="1:6">
      <c r="A72" s="19" t="s">
        <v>39</v>
      </c>
      <c r="B72" s="37">
        <f>C72*B51</f>
        <v>503.6148</v>
      </c>
      <c r="C72" s="58">
        <f>(B57)</f>
        <v>5.6266666666666666E-2</v>
      </c>
      <c r="D72" s="59">
        <f t="shared" si="0"/>
        <v>1.5441587873701429E-2</v>
      </c>
    </row>
    <row r="73" spans="1:6">
      <c r="A73" s="19" t="s">
        <v>40</v>
      </c>
      <c r="B73" s="37">
        <f>SUM(B66:B72)</f>
        <v>31675.325929932373</v>
      </c>
      <c r="C73" s="58">
        <f>SUM(C66:C72)</f>
        <v>3.5389448555871033</v>
      </c>
      <c r="D73" s="59">
        <f t="shared" si="0"/>
        <v>0.97121317478196467</v>
      </c>
    </row>
    <row r="74" spans="1:6">
      <c r="A74" s="19" t="s">
        <v>41</v>
      </c>
      <c r="B74" s="37">
        <f>B42*B51</f>
        <v>402.77249999999998</v>
      </c>
      <c r="C74" s="58">
        <f>B42</f>
        <v>4.4999999999999998E-2</v>
      </c>
      <c r="D74" s="59">
        <f t="shared" si="0"/>
        <v>1.2349611154915242E-2</v>
      </c>
    </row>
    <row r="75" spans="1:6">
      <c r="A75" s="19" t="s">
        <v>42</v>
      </c>
      <c r="B75" s="37">
        <f>B43*B66</f>
        <v>371.13669450000003</v>
      </c>
      <c r="C75" s="58">
        <f>B75/B51</f>
        <v>4.1465470588235298E-2</v>
      </c>
      <c r="D75" s="59">
        <f t="shared" si="0"/>
        <v>1.1379609736006234E-2</v>
      </c>
    </row>
    <row r="76" spans="1:6">
      <c r="A76" s="19" t="s">
        <v>43</v>
      </c>
      <c r="B76" s="37">
        <f>B44*B66</f>
        <v>164.94964200000001</v>
      </c>
      <c r="C76" s="58">
        <f>B76/B51</f>
        <v>1.8429098039215688E-2</v>
      </c>
      <c r="D76" s="59">
        <f t="shared" si="0"/>
        <v>5.0576043271138814E-3</v>
      </c>
    </row>
    <row r="77" spans="1:6" s="11" customFormat="1">
      <c r="A77" s="60" t="s">
        <v>44</v>
      </c>
      <c r="B77" s="61">
        <f>B73+B74+B75+B76</f>
        <v>32614.184766432372</v>
      </c>
      <c r="C77" s="62">
        <f>SUM(C73:C76)</f>
        <v>3.643839424214554</v>
      </c>
      <c r="D77" s="63">
        <f t="shared" si="0"/>
        <v>1</v>
      </c>
      <c r="E77" s="13"/>
      <c r="F77" s="13"/>
    </row>
    <row r="78" spans="1:6" s="11" customFormat="1">
      <c r="A78" s="64" t="s">
        <v>78</v>
      </c>
      <c r="B78" s="61">
        <f>+B77*0.16</f>
        <v>5218.2695626291797</v>
      </c>
      <c r="C78" s="62"/>
      <c r="D78" s="63"/>
      <c r="E78" s="13"/>
      <c r="F78" s="13"/>
    </row>
    <row r="79" spans="1:6">
      <c r="A79" s="19" t="s">
        <v>79</v>
      </c>
      <c r="B79" s="37">
        <f>B45*B77</f>
        <v>3261.4184766432372</v>
      </c>
      <c r="C79" s="58">
        <f>B79/B51</f>
        <v>0.3643839424214555</v>
      </c>
      <c r="D79" s="65" t="s">
        <v>0</v>
      </c>
    </row>
    <row r="80" spans="1:6" s="11" customFormat="1">
      <c r="A80" s="60" t="s">
        <v>45</v>
      </c>
      <c r="B80" s="61">
        <f>+B79+B78+B77</f>
        <v>41093.872805704785</v>
      </c>
      <c r="C80" s="62">
        <f>C77+C79</f>
        <v>4.0082233666360096</v>
      </c>
      <c r="D80" s="66" t="s">
        <v>0</v>
      </c>
      <c r="E80" s="13"/>
      <c r="F80" s="12"/>
    </row>
    <row r="81" spans="1:6">
      <c r="A81" s="19"/>
      <c r="B81" s="37"/>
      <c r="C81" s="58"/>
      <c r="D81" s="67"/>
    </row>
    <row r="82" spans="1:6">
      <c r="A82" s="19"/>
      <c r="B82" s="37"/>
      <c r="C82" s="58"/>
      <c r="D82" s="67"/>
    </row>
    <row r="83" spans="1:6">
      <c r="A83" s="20" t="str">
        <f>+A51</f>
        <v>KMS/AÑO</v>
      </c>
      <c r="B83" s="68">
        <f>+B51</f>
        <v>8950.5</v>
      </c>
      <c r="C83" s="58"/>
      <c r="D83" s="67"/>
    </row>
    <row r="84" spans="1:6">
      <c r="A84" s="19" t="str">
        <f>+A52</f>
        <v>HORAS/AÑO</v>
      </c>
      <c r="B84" s="68">
        <f>+B52</f>
        <v>496.41428571428577</v>
      </c>
      <c r="C84" s="58"/>
      <c r="D84" s="67"/>
    </row>
    <row r="85" spans="1:6">
      <c r="A85" s="20" t="str">
        <f>+A23</f>
        <v xml:space="preserve">Nº DE VEHICULOS </v>
      </c>
      <c r="B85" s="20">
        <f>+B23</f>
        <v>1</v>
      </c>
      <c r="C85" s="21"/>
      <c r="D85" s="20"/>
    </row>
    <row r="86" spans="1:6">
      <c r="A86" s="20" t="str">
        <f>+A53</f>
        <v>Nº DE EMPLEADOS/AÑO</v>
      </c>
      <c r="B86" s="69">
        <f>+B53</f>
        <v>0.2757857142857143</v>
      </c>
      <c r="C86" s="70"/>
      <c r="D86" s="70"/>
      <c r="E86" s="7"/>
      <c r="F86" s="7"/>
    </row>
    <row r="87" spans="1:6">
      <c r="A87" s="20" t="str">
        <f>+A80</f>
        <v>TOTAL EXPLOTACION (Bº 10%)</v>
      </c>
      <c r="B87" s="68">
        <f>+B80</f>
        <v>41093.872805704785</v>
      </c>
      <c r="C87" s="70"/>
      <c r="D87" s="70"/>
      <c r="E87" s="7"/>
      <c r="F87" s="7"/>
    </row>
  </sheetData>
  <pageMargins left="0.75" right="0.75" top="1" bottom="1" header="0" footer="0"/>
  <pageSetup paperSize="9" orientation="portrait" horizontalDpi="4294967293" r:id="rId1"/>
  <headerFooter alignWithMargins="0"/>
</worksheet>
</file>

<file path=xl/worksheets/sheet3.xml><?xml version="1.0" encoding="utf-8"?>
<worksheet xmlns="http://schemas.openxmlformats.org/spreadsheetml/2006/main" xmlns:r="http://schemas.openxmlformats.org/officeDocument/2006/relationships">
  <dimension ref="A1:P98"/>
  <sheetViews>
    <sheetView topLeftCell="A40" workbookViewId="0">
      <selection activeCell="F14" sqref="F14"/>
    </sheetView>
  </sheetViews>
  <sheetFormatPr baseColWidth="10" defaultColWidth="11" defaultRowHeight="12.75"/>
  <cols>
    <col min="1" max="1" width="46.42578125" style="8" customWidth="1"/>
    <col min="2" max="2" width="18.85546875" style="8" bestFit="1" customWidth="1"/>
    <col min="3" max="3" width="11" style="9"/>
    <col min="4" max="4" width="11" style="8"/>
    <col min="5" max="5" width="6.140625" style="8" customWidth="1"/>
    <col min="6" max="6" width="9.7109375" style="8" customWidth="1"/>
    <col min="7" max="16384" width="11" style="7"/>
  </cols>
  <sheetData>
    <row r="1" spans="1:16">
      <c r="A1" s="20"/>
      <c r="B1" s="22"/>
      <c r="C1" s="21"/>
      <c r="D1" s="71"/>
      <c r="E1" s="15"/>
      <c r="F1" s="15"/>
      <c r="G1" s="73"/>
      <c r="H1" s="73"/>
      <c r="I1" s="73"/>
      <c r="J1" s="73"/>
      <c r="K1" s="73"/>
      <c r="L1" s="73"/>
      <c r="M1" s="73"/>
      <c r="N1" s="73"/>
      <c r="O1" s="73"/>
      <c r="P1" s="73"/>
    </row>
    <row r="2" spans="1:16">
      <c r="A2" s="74" t="s">
        <v>1</v>
      </c>
      <c r="B2" s="75" t="s">
        <v>86</v>
      </c>
      <c r="C2" s="76" t="s">
        <v>85</v>
      </c>
      <c r="D2" s="71"/>
      <c r="E2" s="15"/>
      <c r="F2" s="15"/>
      <c r="G2" s="73"/>
      <c r="H2" s="73"/>
      <c r="I2" s="73"/>
      <c r="J2" s="73"/>
      <c r="K2" s="73"/>
      <c r="L2" s="73"/>
      <c r="M2" s="73"/>
      <c r="N2" s="73"/>
      <c r="O2" s="73"/>
      <c r="P2" s="73"/>
    </row>
    <row r="3" spans="1:16">
      <c r="A3" s="19" t="s">
        <v>2</v>
      </c>
      <c r="B3" s="23" t="s">
        <v>0</v>
      </c>
      <c r="C3" s="21"/>
      <c r="D3" s="71"/>
      <c r="E3" s="15"/>
      <c r="F3" s="15"/>
      <c r="G3" s="73"/>
      <c r="H3" s="73"/>
      <c r="I3" s="73"/>
      <c r="J3" s="73"/>
      <c r="K3" s="73"/>
      <c r="L3" s="73"/>
      <c r="M3" s="73"/>
      <c r="N3" s="73"/>
      <c r="O3" s="73"/>
      <c r="P3" s="73"/>
    </row>
    <row r="4" spans="1:16">
      <c r="A4" s="19" t="s">
        <v>58</v>
      </c>
      <c r="B4" s="24">
        <v>1950</v>
      </c>
      <c r="C4" s="21"/>
      <c r="D4" s="71"/>
      <c r="E4" s="15"/>
      <c r="F4" s="15"/>
      <c r="G4" s="73"/>
      <c r="H4" s="73"/>
      <c r="I4" s="73"/>
      <c r="J4" s="73"/>
      <c r="K4" s="73"/>
      <c r="L4" s="73"/>
      <c r="M4" s="73"/>
      <c r="N4" s="73"/>
      <c r="O4" s="73"/>
      <c r="P4" s="73"/>
    </row>
    <row r="5" spans="1:16">
      <c r="A5" s="19" t="s">
        <v>59</v>
      </c>
      <c r="B5" s="24"/>
      <c r="C5" s="21"/>
      <c r="D5" s="71"/>
      <c r="E5" s="15"/>
      <c r="F5" s="15"/>
      <c r="G5" s="73"/>
      <c r="H5" s="73"/>
      <c r="I5" s="73"/>
      <c r="J5" s="73"/>
      <c r="K5" s="73"/>
      <c r="L5" s="73"/>
      <c r="M5" s="73"/>
      <c r="N5" s="73"/>
      <c r="O5" s="73"/>
      <c r="P5" s="73"/>
    </row>
    <row r="6" spans="1:16">
      <c r="A6" s="19" t="s">
        <v>60</v>
      </c>
      <c r="B6" s="24"/>
      <c r="C6" s="21"/>
      <c r="D6" s="71"/>
      <c r="E6" s="15"/>
      <c r="F6" s="15"/>
      <c r="G6" s="73"/>
      <c r="H6" s="73"/>
      <c r="I6" s="73"/>
      <c r="J6" s="73"/>
      <c r="K6" s="73"/>
      <c r="L6" s="73"/>
      <c r="M6" s="73"/>
      <c r="N6" s="73"/>
      <c r="O6" s="73"/>
      <c r="P6" s="73"/>
    </row>
    <row r="7" spans="1:16">
      <c r="A7" s="19" t="s">
        <v>70</v>
      </c>
      <c r="B7" s="24"/>
      <c r="C7" s="21"/>
      <c r="D7" s="71"/>
      <c r="E7" s="15"/>
      <c r="F7" s="15"/>
      <c r="G7" s="73"/>
      <c r="H7" s="73"/>
      <c r="I7" s="73"/>
      <c r="J7" s="73"/>
      <c r="K7" s="73"/>
      <c r="L7" s="73"/>
      <c r="M7" s="73"/>
      <c r="N7" s="73"/>
      <c r="O7" s="73"/>
      <c r="P7" s="73"/>
    </row>
    <row r="8" spans="1:16">
      <c r="A8" s="19" t="s">
        <v>72</v>
      </c>
      <c r="B8" s="24"/>
      <c r="C8" s="21" t="s">
        <v>67</v>
      </c>
      <c r="D8" s="71"/>
      <c r="E8" s="15"/>
      <c r="F8" s="15"/>
      <c r="G8" s="73"/>
      <c r="H8" s="73"/>
      <c r="I8" s="73"/>
      <c r="J8" s="73"/>
      <c r="K8" s="73"/>
      <c r="L8" s="73"/>
      <c r="M8" s="73"/>
      <c r="N8" s="73"/>
      <c r="O8" s="73"/>
      <c r="P8" s="73"/>
    </row>
    <row r="9" spans="1:16">
      <c r="A9" s="19" t="s">
        <v>61</v>
      </c>
      <c r="B9" s="25">
        <v>4.5</v>
      </c>
      <c r="C9" s="21">
        <v>21</v>
      </c>
      <c r="D9" s="71"/>
      <c r="E9" s="15"/>
      <c r="F9" s="15"/>
      <c r="G9" s="73"/>
      <c r="H9" s="73"/>
      <c r="I9" s="73"/>
      <c r="J9" s="73"/>
      <c r="K9" s="73"/>
      <c r="L9" s="73"/>
      <c r="M9" s="73"/>
      <c r="N9" s="73"/>
      <c r="O9" s="73"/>
      <c r="P9" s="73"/>
    </row>
    <row r="10" spans="1:16">
      <c r="A10" s="19" t="s">
        <v>62</v>
      </c>
      <c r="B10" s="25"/>
      <c r="C10" s="21"/>
      <c r="D10" s="71"/>
      <c r="E10" s="15"/>
      <c r="F10" s="15"/>
      <c r="G10" s="73"/>
      <c r="H10" s="73"/>
      <c r="I10" s="73"/>
      <c r="J10" s="73"/>
      <c r="K10" s="73"/>
      <c r="L10" s="73"/>
      <c r="M10" s="73"/>
      <c r="N10" s="73"/>
      <c r="O10" s="73"/>
      <c r="P10" s="73"/>
    </row>
    <row r="11" spans="1:16">
      <c r="A11" s="19" t="s">
        <v>63</v>
      </c>
      <c r="B11" s="25"/>
      <c r="C11" s="21"/>
      <c r="D11" s="71"/>
      <c r="E11" s="15"/>
      <c r="F11" s="15"/>
      <c r="G11" s="73"/>
      <c r="H11" s="73"/>
      <c r="I11" s="73"/>
      <c r="J11" s="73"/>
      <c r="K11" s="73"/>
      <c r="L11" s="73"/>
      <c r="M11" s="73"/>
      <c r="N11" s="73"/>
      <c r="O11" s="73"/>
      <c r="P11" s="73"/>
    </row>
    <row r="12" spans="1:16">
      <c r="A12" s="19" t="s">
        <v>71</v>
      </c>
      <c r="B12" s="25"/>
      <c r="C12" s="21"/>
      <c r="D12" s="71"/>
      <c r="E12" s="15"/>
      <c r="F12" s="15"/>
      <c r="G12" s="73"/>
      <c r="H12" s="73"/>
      <c r="I12" s="73"/>
      <c r="J12" s="73"/>
      <c r="K12" s="73"/>
      <c r="L12" s="73"/>
      <c r="M12" s="73"/>
      <c r="N12" s="73"/>
      <c r="O12" s="73"/>
      <c r="P12" s="73"/>
    </row>
    <row r="13" spans="1:16">
      <c r="A13" s="19" t="s">
        <v>73</v>
      </c>
      <c r="B13" s="25"/>
      <c r="C13" s="21"/>
      <c r="D13" s="71"/>
      <c r="E13" s="15"/>
      <c r="F13" s="15"/>
      <c r="G13" s="73"/>
      <c r="H13" s="73"/>
      <c r="I13" s="73"/>
      <c r="J13" s="73"/>
      <c r="K13" s="73"/>
      <c r="L13" s="73"/>
      <c r="M13" s="73"/>
      <c r="N13" s="73"/>
      <c r="O13" s="73"/>
      <c r="P13" s="73"/>
    </row>
    <row r="14" spans="1:16">
      <c r="A14" s="19" t="s">
        <v>64</v>
      </c>
      <c r="B14" s="26">
        <f>+B9/C9</f>
        <v>0.21428571428571427</v>
      </c>
      <c r="C14" s="21"/>
      <c r="D14" s="71"/>
      <c r="E14" s="15"/>
      <c r="F14" s="15"/>
      <c r="G14" s="73"/>
      <c r="H14" s="73"/>
      <c r="I14" s="73"/>
      <c r="J14" s="73"/>
      <c r="K14" s="73"/>
      <c r="L14" s="73"/>
      <c r="M14" s="73"/>
      <c r="N14" s="73"/>
      <c r="O14" s="73"/>
      <c r="P14" s="73"/>
    </row>
    <row r="15" spans="1:16">
      <c r="A15" s="19" t="s">
        <v>65</v>
      </c>
      <c r="B15" s="26"/>
      <c r="C15" s="21"/>
      <c r="D15" s="71"/>
      <c r="E15" s="15"/>
      <c r="F15" s="15"/>
      <c r="G15" s="73"/>
      <c r="H15" s="73"/>
      <c r="I15" s="73"/>
      <c r="J15" s="73"/>
      <c r="K15" s="73"/>
      <c r="L15" s="73"/>
      <c r="M15" s="73"/>
      <c r="N15" s="73"/>
      <c r="O15" s="73"/>
      <c r="P15" s="73"/>
    </row>
    <row r="16" spans="1:16">
      <c r="A16" s="19" t="s">
        <v>66</v>
      </c>
      <c r="B16" s="26"/>
      <c r="C16" s="21"/>
      <c r="D16" s="71"/>
      <c r="E16" s="15"/>
      <c r="F16" s="15"/>
      <c r="G16" s="73"/>
      <c r="H16" s="73"/>
      <c r="I16" s="73"/>
      <c r="J16" s="73"/>
      <c r="K16" s="73"/>
      <c r="L16" s="73"/>
      <c r="M16" s="73"/>
      <c r="N16" s="73"/>
      <c r="O16" s="73"/>
      <c r="P16" s="73"/>
    </row>
    <row r="17" spans="1:16">
      <c r="A17" s="19" t="s">
        <v>74</v>
      </c>
      <c r="B17" s="26"/>
      <c r="C17" s="21"/>
      <c r="D17" s="71"/>
      <c r="E17" s="15"/>
      <c r="F17" s="15"/>
      <c r="G17" s="73"/>
      <c r="H17" s="73"/>
      <c r="I17" s="73"/>
      <c r="J17" s="73"/>
      <c r="K17" s="73"/>
      <c r="L17" s="73"/>
      <c r="M17" s="73"/>
      <c r="N17" s="73"/>
      <c r="O17" s="73"/>
      <c r="P17" s="73"/>
    </row>
    <row r="18" spans="1:16">
      <c r="A18" s="19" t="s">
        <v>75</v>
      </c>
      <c r="B18" s="26"/>
      <c r="C18" s="21"/>
      <c r="D18" s="71"/>
      <c r="E18" s="15"/>
      <c r="F18" s="15"/>
      <c r="G18" s="73"/>
      <c r="H18" s="73"/>
      <c r="I18" s="73"/>
      <c r="J18" s="73"/>
      <c r="K18" s="73"/>
      <c r="L18" s="73"/>
      <c r="M18" s="73"/>
      <c r="N18" s="73"/>
      <c r="O18" s="73"/>
      <c r="P18" s="73"/>
    </row>
    <row r="19" spans="1:16">
      <c r="A19" s="19" t="s">
        <v>3</v>
      </c>
      <c r="B19" s="27">
        <v>1.02</v>
      </c>
      <c r="C19" s="21"/>
      <c r="D19" s="71"/>
      <c r="E19" s="15"/>
      <c r="F19" s="15"/>
      <c r="G19" s="73"/>
      <c r="H19" s="73"/>
      <c r="I19" s="73"/>
      <c r="J19" s="73"/>
      <c r="K19" s="73"/>
      <c r="L19" s="73"/>
      <c r="M19" s="73"/>
      <c r="N19" s="73"/>
      <c r="O19" s="73"/>
      <c r="P19" s="73"/>
    </row>
    <row r="20" spans="1:16">
      <c r="A20" s="19" t="s">
        <v>4</v>
      </c>
      <c r="B20" s="28">
        <v>1.08</v>
      </c>
      <c r="C20" s="21"/>
      <c r="D20" s="71"/>
      <c r="E20" s="15"/>
      <c r="F20" s="15"/>
      <c r="G20" s="73"/>
      <c r="H20" s="73"/>
      <c r="I20" s="73"/>
      <c r="J20" s="73"/>
      <c r="K20" s="73"/>
      <c r="L20" s="73"/>
      <c r="M20" s="73"/>
      <c r="N20" s="73"/>
      <c r="O20" s="73"/>
      <c r="P20" s="73"/>
    </row>
    <row r="21" spans="1:16">
      <c r="A21" s="19" t="s">
        <v>5</v>
      </c>
      <c r="B21" s="29">
        <v>1.1000000000000001</v>
      </c>
      <c r="C21" s="21"/>
      <c r="D21" s="71"/>
      <c r="E21" s="15"/>
      <c r="F21" s="15"/>
      <c r="G21" s="73"/>
      <c r="H21" s="73"/>
      <c r="I21" s="73"/>
      <c r="J21" s="73"/>
      <c r="K21" s="73"/>
      <c r="L21" s="73"/>
      <c r="M21" s="73"/>
      <c r="N21" s="73"/>
      <c r="O21" s="73"/>
      <c r="P21" s="73"/>
    </row>
    <row r="22" spans="1:16">
      <c r="A22" s="19" t="s">
        <v>46</v>
      </c>
      <c r="B22" s="30">
        <v>29905.4</v>
      </c>
      <c r="C22" s="31"/>
      <c r="D22" s="71"/>
      <c r="E22" s="15"/>
      <c r="F22" s="15"/>
      <c r="G22" s="73"/>
      <c r="H22" s="73"/>
      <c r="I22" s="73"/>
      <c r="J22" s="73"/>
      <c r="K22" s="73"/>
      <c r="L22" s="73"/>
      <c r="M22" s="73"/>
      <c r="N22" s="73"/>
      <c r="O22" s="73"/>
      <c r="P22" s="73"/>
    </row>
    <row r="23" spans="1:16">
      <c r="A23" s="19" t="s">
        <v>6</v>
      </c>
      <c r="B23" s="32">
        <v>2</v>
      </c>
      <c r="C23" s="21"/>
      <c r="D23" s="71"/>
      <c r="E23" s="15"/>
      <c r="F23" s="15"/>
      <c r="G23" s="73"/>
      <c r="H23" s="73"/>
      <c r="I23" s="73"/>
      <c r="J23" s="73"/>
      <c r="K23" s="73"/>
      <c r="L23" s="73"/>
      <c r="M23" s="73"/>
      <c r="N23" s="73"/>
      <c r="O23" s="73"/>
      <c r="P23" s="73"/>
    </row>
    <row r="24" spans="1:16">
      <c r="A24" s="19" t="s">
        <v>47</v>
      </c>
      <c r="B24" s="30">
        <f>213541.53/1.16*B23</f>
        <v>368175.05172413797</v>
      </c>
      <c r="C24" s="31"/>
      <c r="D24" s="71"/>
      <c r="E24" s="15"/>
      <c r="F24" s="15"/>
      <c r="G24" s="73"/>
      <c r="H24" s="73"/>
      <c r="I24" s="73"/>
      <c r="J24" s="73"/>
      <c r="K24" s="73"/>
      <c r="L24" s="73"/>
      <c r="M24" s="73"/>
      <c r="N24" s="73"/>
      <c r="O24" s="73"/>
      <c r="P24" s="73"/>
    </row>
    <row r="25" spans="1:16">
      <c r="A25" s="19" t="s">
        <v>68</v>
      </c>
      <c r="B25" s="33">
        <f>(2327*2)*B23+8400+1400+978</f>
        <v>20086</v>
      </c>
      <c r="C25" s="21"/>
      <c r="D25" s="71"/>
      <c r="E25" s="15"/>
      <c r="F25" s="15"/>
      <c r="G25" s="73"/>
      <c r="H25" s="73"/>
      <c r="I25" s="73"/>
      <c r="J25" s="73"/>
      <c r="K25" s="73"/>
      <c r="L25" s="73"/>
      <c r="M25" s="73"/>
      <c r="N25" s="73"/>
      <c r="O25" s="73"/>
      <c r="P25" s="73"/>
    </row>
    <row r="26" spans="1:16">
      <c r="A26" s="19" t="s">
        <v>7</v>
      </c>
      <c r="B26" s="34">
        <v>10</v>
      </c>
      <c r="C26" s="21"/>
      <c r="D26" s="71"/>
      <c r="E26" s="15"/>
      <c r="F26" s="15"/>
      <c r="G26" s="73"/>
      <c r="H26" s="73"/>
      <c r="I26" s="73"/>
      <c r="J26" s="73"/>
      <c r="K26" s="73"/>
      <c r="L26" s="73"/>
      <c r="M26" s="73"/>
      <c r="N26" s="73"/>
      <c r="O26" s="73"/>
      <c r="P26" s="73"/>
    </row>
    <row r="27" spans="1:16">
      <c r="A27" s="19" t="s">
        <v>69</v>
      </c>
      <c r="B27" s="33">
        <v>10</v>
      </c>
      <c r="C27" s="21"/>
      <c r="D27" s="71"/>
      <c r="E27" s="15"/>
      <c r="F27" s="15"/>
      <c r="G27" s="73"/>
      <c r="H27" s="73"/>
      <c r="I27" s="73"/>
      <c r="J27" s="73"/>
      <c r="K27" s="73"/>
      <c r="L27" s="73"/>
      <c r="M27" s="73"/>
      <c r="N27" s="73"/>
      <c r="O27" s="73"/>
      <c r="P27" s="73"/>
    </row>
    <row r="28" spans="1:16">
      <c r="A28" s="19" t="s">
        <v>8</v>
      </c>
      <c r="B28" s="35">
        <v>0.15</v>
      </c>
      <c r="C28" s="21"/>
      <c r="D28" s="71"/>
      <c r="E28" s="15"/>
      <c r="F28" s="15"/>
      <c r="G28" s="73"/>
      <c r="H28" s="73"/>
      <c r="I28" s="73"/>
      <c r="J28" s="73"/>
      <c r="K28" s="73"/>
      <c r="L28" s="73"/>
      <c r="M28" s="73"/>
      <c r="N28" s="73"/>
      <c r="O28" s="73"/>
      <c r="P28" s="73"/>
    </row>
    <row r="29" spans="1:16">
      <c r="A29" s="19" t="s">
        <v>9</v>
      </c>
      <c r="B29" s="36">
        <v>0.15</v>
      </c>
      <c r="C29" s="21"/>
      <c r="D29" s="71"/>
      <c r="E29" s="15"/>
      <c r="F29" s="15"/>
      <c r="G29" s="73"/>
      <c r="H29" s="73"/>
      <c r="I29" s="73"/>
      <c r="J29" s="73"/>
      <c r="K29" s="73"/>
      <c r="L29" s="73"/>
      <c r="M29" s="73"/>
      <c r="N29" s="73"/>
      <c r="O29" s="73"/>
      <c r="P29" s="73"/>
    </row>
    <row r="30" spans="1:16">
      <c r="A30" s="19" t="s">
        <v>10</v>
      </c>
      <c r="B30" s="37">
        <v>0.9</v>
      </c>
      <c r="C30" s="21"/>
      <c r="D30" s="71"/>
      <c r="E30" s="15"/>
      <c r="F30" s="15"/>
      <c r="G30" s="73"/>
      <c r="H30" s="73"/>
      <c r="I30" s="73"/>
      <c r="J30" s="73"/>
      <c r="K30" s="73"/>
      <c r="L30" s="73"/>
      <c r="M30" s="73"/>
      <c r="N30" s="73"/>
      <c r="O30" s="73"/>
      <c r="P30" s="73"/>
    </row>
    <row r="31" spans="1:16">
      <c r="A31" s="19" t="s">
        <v>11</v>
      </c>
      <c r="B31" s="34">
        <v>8</v>
      </c>
      <c r="C31" s="21"/>
      <c r="D31" s="71"/>
      <c r="E31" s="15"/>
      <c r="F31" s="15"/>
      <c r="G31" s="73"/>
      <c r="H31" s="73"/>
      <c r="I31" s="73"/>
      <c r="J31" s="73"/>
      <c r="K31" s="73"/>
      <c r="L31" s="73"/>
      <c r="M31" s="73"/>
      <c r="N31" s="73"/>
      <c r="O31" s="73"/>
      <c r="P31" s="73"/>
    </row>
    <row r="32" spans="1:16">
      <c r="A32" s="19" t="s">
        <v>12</v>
      </c>
      <c r="B32" s="38">
        <v>633</v>
      </c>
      <c r="C32" s="31"/>
      <c r="D32" s="71"/>
      <c r="E32" s="15"/>
      <c r="F32" s="15"/>
      <c r="G32" s="73"/>
      <c r="H32" s="73"/>
      <c r="I32" s="73"/>
      <c r="J32" s="73"/>
      <c r="K32" s="73"/>
      <c r="L32" s="73"/>
      <c r="M32" s="73"/>
      <c r="N32" s="73"/>
      <c r="O32" s="73"/>
      <c r="P32" s="73"/>
    </row>
    <row r="33" spans="1:16">
      <c r="A33" s="19" t="s">
        <v>13</v>
      </c>
      <c r="B33" s="24">
        <v>90000</v>
      </c>
      <c r="C33" s="21"/>
      <c r="D33" s="72" t="s">
        <v>0</v>
      </c>
      <c r="E33" s="15"/>
      <c r="F33" s="15"/>
      <c r="G33" s="73"/>
      <c r="H33" s="73"/>
      <c r="I33" s="73"/>
      <c r="J33" s="73"/>
      <c r="K33" s="73"/>
      <c r="L33" s="73"/>
      <c r="M33" s="73"/>
      <c r="N33" s="73"/>
      <c r="O33" s="73"/>
      <c r="P33" s="73"/>
    </row>
    <row r="34" spans="1:16">
      <c r="A34" s="19" t="s">
        <v>14</v>
      </c>
      <c r="B34" s="26">
        <v>0.7</v>
      </c>
      <c r="C34" s="21"/>
      <c r="D34" s="71"/>
      <c r="E34" s="15"/>
      <c r="F34" s="15"/>
      <c r="G34" s="73"/>
      <c r="H34" s="73"/>
      <c r="I34" s="73"/>
      <c r="J34" s="73"/>
      <c r="K34" s="73"/>
      <c r="L34" s="73"/>
      <c r="M34" s="73"/>
      <c r="N34" s="73"/>
      <c r="O34" s="73"/>
      <c r="P34" s="73"/>
    </row>
    <row r="35" spans="1:16">
      <c r="A35" s="19" t="s">
        <v>77</v>
      </c>
      <c r="B35" s="39">
        <v>0.05</v>
      </c>
      <c r="C35" s="21"/>
      <c r="D35" s="71"/>
      <c r="E35" s="15"/>
      <c r="F35" s="15"/>
      <c r="G35" s="73"/>
      <c r="H35" s="73"/>
      <c r="I35" s="73"/>
      <c r="J35" s="73"/>
      <c r="K35" s="73"/>
      <c r="L35" s="73"/>
      <c r="M35" s="73"/>
      <c r="N35" s="73"/>
      <c r="O35" s="73"/>
      <c r="P35" s="73"/>
    </row>
    <row r="36" spans="1:16">
      <c r="A36" s="19" t="s">
        <v>15</v>
      </c>
      <c r="B36" s="34">
        <v>60</v>
      </c>
      <c r="C36" s="21"/>
      <c r="D36" s="71"/>
      <c r="E36" s="15"/>
      <c r="F36" s="15"/>
      <c r="G36" s="73"/>
      <c r="H36" s="73"/>
      <c r="I36" s="73"/>
      <c r="J36" s="73"/>
      <c r="K36" s="73"/>
      <c r="L36" s="73"/>
      <c r="M36" s="73"/>
      <c r="N36" s="73"/>
      <c r="O36" s="73"/>
      <c r="P36" s="73"/>
    </row>
    <row r="37" spans="1:16">
      <c r="A37" s="19" t="s">
        <v>48</v>
      </c>
      <c r="B37" s="40">
        <v>4500</v>
      </c>
      <c r="C37" s="31"/>
      <c r="D37" s="71"/>
      <c r="E37" s="15"/>
      <c r="F37" s="15"/>
      <c r="G37" s="73"/>
      <c r="H37" s="73"/>
      <c r="I37" s="73"/>
      <c r="J37" s="73"/>
      <c r="K37" s="73"/>
      <c r="L37" s="73"/>
      <c r="M37" s="73"/>
      <c r="N37" s="73"/>
      <c r="O37" s="73"/>
      <c r="P37" s="73"/>
    </row>
    <row r="38" spans="1:16">
      <c r="A38" s="19" t="s">
        <v>49</v>
      </c>
      <c r="B38" s="38">
        <v>0.05</v>
      </c>
      <c r="C38" s="31"/>
      <c r="D38" s="71"/>
      <c r="E38" s="15"/>
      <c r="F38" s="15"/>
      <c r="G38" s="73"/>
      <c r="H38" s="73"/>
      <c r="I38" s="73"/>
      <c r="J38" s="73"/>
      <c r="K38" s="73"/>
      <c r="L38" s="73"/>
      <c r="M38" s="73"/>
      <c r="N38" s="73"/>
      <c r="O38" s="73"/>
      <c r="P38" s="73"/>
    </row>
    <row r="39" spans="1:16">
      <c r="A39" s="19" t="s">
        <v>50</v>
      </c>
      <c r="B39" s="41">
        <v>0.7</v>
      </c>
      <c r="C39" s="31"/>
      <c r="D39" s="71"/>
      <c r="E39" s="15"/>
      <c r="F39" s="15"/>
      <c r="G39" s="73"/>
      <c r="H39" s="73"/>
      <c r="I39" s="73"/>
      <c r="J39" s="73"/>
      <c r="K39" s="73"/>
      <c r="L39" s="73"/>
      <c r="M39" s="73"/>
      <c r="N39" s="73"/>
      <c r="O39" s="73"/>
      <c r="P39" s="73"/>
    </row>
    <row r="40" spans="1:16">
      <c r="A40" s="19" t="s">
        <v>16</v>
      </c>
      <c r="B40" s="30">
        <v>35</v>
      </c>
      <c r="C40" s="31"/>
      <c r="D40" s="71"/>
      <c r="E40" s="15"/>
      <c r="F40" s="15"/>
      <c r="G40" s="73"/>
      <c r="H40" s="73"/>
      <c r="I40" s="73"/>
      <c r="J40" s="73"/>
      <c r="K40" s="73"/>
      <c r="L40" s="73"/>
      <c r="M40" s="73"/>
      <c r="N40" s="73"/>
      <c r="O40" s="73"/>
      <c r="P40" s="73"/>
    </row>
    <row r="41" spans="1:16">
      <c r="A41" s="19" t="s">
        <v>17</v>
      </c>
      <c r="B41" s="42">
        <v>3.5000000000000003E-2</v>
      </c>
      <c r="C41" s="21"/>
      <c r="D41" s="71"/>
      <c r="E41" s="15"/>
      <c r="F41" s="15"/>
      <c r="G41" s="73"/>
      <c r="H41" s="73"/>
      <c r="I41" s="73"/>
      <c r="J41" s="73"/>
      <c r="K41" s="73"/>
      <c r="L41" s="73"/>
      <c r="M41" s="73"/>
      <c r="N41" s="73"/>
      <c r="O41" s="73"/>
      <c r="P41" s="73"/>
    </row>
    <row r="42" spans="1:16">
      <c r="A42" s="19" t="s">
        <v>51</v>
      </c>
      <c r="B42" s="25">
        <v>4.4999999999999998E-2</v>
      </c>
      <c r="C42" s="31"/>
      <c r="D42" s="71"/>
      <c r="E42" s="15"/>
      <c r="F42" s="15"/>
      <c r="G42" s="73"/>
      <c r="H42" s="73"/>
      <c r="I42" s="73"/>
      <c r="J42" s="73"/>
      <c r="K42" s="73"/>
      <c r="L42" s="73"/>
      <c r="M42" s="73"/>
      <c r="N42" s="73"/>
      <c r="O42" s="73"/>
      <c r="P42" s="73"/>
    </row>
    <row r="43" spans="1:16">
      <c r="A43" s="19" t="s">
        <v>18</v>
      </c>
      <c r="B43" s="43">
        <v>4.4999999999999998E-2</v>
      </c>
      <c r="C43" s="21"/>
      <c r="D43" s="71"/>
      <c r="E43" s="15"/>
      <c r="F43" s="15"/>
      <c r="G43" s="73"/>
      <c r="H43" s="73"/>
      <c r="I43" s="73"/>
      <c r="J43" s="73"/>
      <c r="K43" s="73"/>
      <c r="L43" s="73"/>
      <c r="M43" s="73"/>
      <c r="N43" s="73"/>
      <c r="O43" s="73"/>
      <c r="P43" s="73"/>
    </row>
    <row r="44" spans="1:16">
      <c r="A44" s="19" t="s">
        <v>19</v>
      </c>
      <c r="B44" s="44">
        <v>0.02</v>
      </c>
      <c r="C44" s="21"/>
      <c r="D44" s="71"/>
      <c r="E44" s="15"/>
      <c r="F44" s="15"/>
      <c r="G44" s="73"/>
      <c r="H44" s="73"/>
      <c r="I44" s="73"/>
      <c r="J44" s="73"/>
      <c r="K44" s="73"/>
      <c r="L44" s="73"/>
      <c r="M44" s="73"/>
      <c r="N44" s="73"/>
      <c r="O44" s="73"/>
      <c r="P44" s="73"/>
    </row>
    <row r="45" spans="1:16">
      <c r="A45" s="19" t="s">
        <v>20</v>
      </c>
      <c r="B45" s="45">
        <v>0.1</v>
      </c>
      <c r="C45" s="21"/>
      <c r="D45" s="71"/>
      <c r="E45" s="15"/>
      <c r="F45" s="15"/>
      <c r="G45" s="73"/>
      <c r="H45" s="73"/>
      <c r="I45" s="73"/>
      <c r="J45" s="73"/>
      <c r="K45" s="73"/>
      <c r="L45" s="73"/>
      <c r="M45" s="73"/>
      <c r="N45" s="73"/>
      <c r="O45" s="73"/>
      <c r="P45" s="73"/>
    </row>
    <row r="46" spans="1:16">
      <c r="A46" s="19"/>
      <c r="B46" s="46"/>
      <c r="C46" s="21"/>
      <c r="D46" s="71"/>
      <c r="E46" s="15"/>
      <c r="F46" s="15"/>
      <c r="G46" s="73"/>
      <c r="H46" s="73"/>
      <c r="I46" s="73"/>
      <c r="J46" s="73"/>
      <c r="K46" s="73"/>
      <c r="L46" s="73"/>
      <c r="M46" s="73"/>
      <c r="N46" s="73"/>
      <c r="O46" s="73"/>
      <c r="P46" s="73"/>
    </row>
    <row r="47" spans="1:16">
      <c r="A47" s="20"/>
      <c r="B47" s="20"/>
      <c r="C47" s="21"/>
      <c r="D47" s="71"/>
      <c r="E47" s="15"/>
      <c r="F47" s="15"/>
      <c r="G47" s="73"/>
      <c r="H47" s="73"/>
      <c r="I47" s="73"/>
      <c r="J47" s="73"/>
      <c r="K47" s="73"/>
      <c r="L47" s="73"/>
      <c r="M47" s="73"/>
      <c r="N47" s="73"/>
      <c r="O47" s="73"/>
      <c r="P47" s="73"/>
    </row>
    <row r="48" spans="1:16">
      <c r="A48" s="19" t="s">
        <v>21</v>
      </c>
      <c r="B48" s="20"/>
      <c r="C48" s="21"/>
      <c r="D48" s="71"/>
      <c r="E48" s="15"/>
      <c r="F48" s="15"/>
      <c r="G48" s="73"/>
      <c r="H48" s="73"/>
      <c r="I48" s="73"/>
      <c r="J48" s="73"/>
      <c r="K48" s="73"/>
      <c r="L48" s="73"/>
      <c r="M48" s="73"/>
      <c r="N48" s="73"/>
      <c r="O48" s="73"/>
      <c r="P48" s="73"/>
    </row>
    <row r="49" spans="1:16">
      <c r="A49" s="47" t="s">
        <v>22</v>
      </c>
      <c r="B49" s="47" t="s">
        <v>22</v>
      </c>
      <c r="C49" s="21"/>
      <c r="D49" s="71"/>
      <c r="E49" s="15"/>
      <c r="F49" s="15"/>
      <c r="G49" s="73"/>
      <c r="H49" s="73"/>
      <c r="I49" s="73"/>
      <c r="J49" s="73"/>
      <c r="K49" s="73"/>
      <c r="L49" s="73"/>
      <c r="M49" s="73"/>
      <c r="N49" s="73"/>
      <c r="O49" s="73"/>
      <c r="P49" s="73"/>
    </row>
    <row r="50" spans="1:16">
      <c r="A50" s="20"/>
      <c r="B50" s="20"/>
      <c r="C50" s="21"/>
      <c r="D50" s="71"/>
      <c r="E50" s="15"/>
      <c r="F50" s="15"/>
      <c r="G50" s="73"/>
      <c r="H50" s="73"/>
      <c r="I50" s="73"/>
      <c r="J50" s="73"/>
      <c r="K50" s="73"/>
      <c r="L50" s="73"/>
      <c r="M50" s="73"/>
      <c r="N50" s="73"/>
      <c r="O50" s="73"/>
      <c r="P50" s="73"/>
    </row>
    <row r="51" spans="1:16">
      <c r="A51" s="19" t="s">
        <v>23</v>
      </c>
      <c r="B51" s="48">
        <f>(B4*B9)*B19</f>
        <v>8950.5</v>
      </c>
      <c r="C51" s="21"/>
      <c r="D51" s="71"/>
      <c r="E51" s="15"/>
      <c r="F51" s="15"/>
      <c r="G51" s="73"/>
      <c r="H51" s="73"/>
      <c r="I51" s="73"/>
      <c r="J51" s="73"/>
      <c r="K51" s="73"/>
      <c r="L51" s="73"/>
      <c r="M51" s="73"/>
      <c r="N51" s="73"/>
      <c r="O51" s="73"/>
      <c r="P51" s="73"/>
    </row>
    <row r="52" spans="1:16">
      <c r="A52" s="19" t="s">
        <v>24</v>
      </c>
      <c r="B52" s="48">
        <f>(B4*B14)*B20*B21</f>
        <v>496.41428571428577</v>
      </c>
      <c r="C52" s="49" t="s">
        <v>76</v>
      </c>
      <c r="D52" s="71"/>
      <c r="E52" s="15"/>
      <c r="F52" s="15"/>
      <c r="G52" s="73"/>
      <c r="H52" s="73"/>
      <c r="I52" s="73"/>
      <c r="J52" s="73"/>
      <c r="K52" s="73"/>
      <c r="L52" s="73"/>
      <c r="M52" s="73"/>
      <c r="N52" s="73"/>
      <c r="O52" s="73"/>
      <c r="P52" s="73"/>
    </row>
    <row r="53" spans="1:16">
      <c r="A53" s="19" t="s">
        <v>25</v>
      </c>
      <c r="B53" s="50">
        <f>B52/C53</f>
        <v>0.2757857142857143</v>
      </c>
      <c r="C53" s="51">
        <v>1800</v>
      </c>
      <c r="D53" s="71"/>
      <c r="E53" s="15"/>
      <c r="F53" s="15"/>
      <c r="G53" s="73"/>
      <c r="H53" s="73"/>
      <c r="I53" s="73"/>
      <c r="J53" s="73"/>
      <c r="K53" s="73"/>
      <c r="L53" s="73"/>
      <c r="M53" s="73"/>
      <c r="N53" s="73"/>
      <c r="O53" s="73"/>
      <c r="P53" s="73"/>
    </row>
    <row r="54" spans="1:16">
      <c r="A54" s="19" t="s">
        <v>52</v>
      </c>
      <c r="B54" s="52">
        <f>(((1+(B35/12))^B36*(B35/12)/((1+(B35/12))^B36-1))*B36)-1</f>
        <v>0.13227401864065236</v>
      </c>
      <c r="C54" s="53"/>
      <c r="D54" s="72" t="s">
        <v>0</v>
      </c>
      <c r="E54" s="86"/>
      <c r="F54" s="14"/>
      <c r="G54" s="73"/>
      <c r="H54" s="73"/>
      <c r="I54" s="73"/>
      <c r="J54" s="73"/>
      <c r="K54" s="73"/>
      <c r="L54" s="73"/>
      <c r="M54" s="73"/>
      <c r="N54" s="73"/>
      <c r="O54" s="73"/>
      <c r="P54" s="73"/>
    </row>
    <row r="55" spans="1:16">
      <c r="A55" s="19" t="s">
        <v>57</v>
      </c>
      <c r="B55" s="54">
        <f>B39*B40/116</f>
        <v>0.21120689655172414</v>
      </c>
      <c r="C55" s="53"/>
      <c r="D55" s="71"/>
      <c r="E55" s="15"/>
      <c r="F55" s="15"/>
      <c r="G55" s="73"/>
      <c r="H55" s="73"/>
      <c r="I55" s="73"/>
      <c r="J55" s="73"/>
      <c r="K55" s="73"/>
      <c r="L55" s="73"/>
      <c r="M55" s="73"/>
      <c r="N55" s="73"/>
      <c r="O55" s="73"/>
      <c r="P55" s="73"/>
    </row>
    <row r="56" spans="1:16">
      <c r="A56" s="19" t="s">
        <v>53</v>
      </c>
      <c r="B56" s="55">
        <f>B55*B41</f>
        <v>7.3922413793103461E-3</v>
      </c>
      <c r="C56" s="53"/>
      <c r="D56" s="71"/>
      <c r="E56" s="15"/>
      <c r="F56" s="15"/>
      <c r="G56" s="73"/>
      <c r="H56" s="73"/>
      <c r="I56" s="73"/>
      <c r="J56" s="73"/>
      <c r="K56" s="73"/>
      <c r="L56" s="73"/>
      <c r="M56" s="73"/>
      <c r="N56" s="73"/>
      <c r="O56" s="73"/>
      <c r="P56" s="73"/>
    </row>
    <row r="57" spans="1:16">
      <c r="A57" s="19" t="s">
        <v>54</v>
      </c>
      <c r="B57" s="56">
        <f>B31*B32/B33</f>
        <v>5.6266666666666666E-2</v>
      </c>
      <c r="C57" s="53"/>
      <c r="D57" s="71"/>
      <c r="E57" s="15"/>
      <c r="F57" s="15"/>
      <c r="G57" s="73"/>
      <c r="H57" s="73"/>
      <c r="I57" s="73"/>
      <c r="J57" s="73"/>
      <c r="K57" s="73"/>
      <c r="L57" s="73"/>
      <c r="M57" s="73"/>
      <c r="N57" s="73"/>
      <c r="O57" s="73"/>
      <c r="P57" s="73"/>
    </row>
    <row r="58" spans="1:16">
      <c r="A58" s="19" t="s">
        <v>26</v>
      </c>
      <c r="B58" s="33">
        <f>B51/B23</f>
        <v>4475.25</v>
      </c>
      <c r="C58" s="53"/>
      <c r="D58" s="71"/>
      <c r="E58" s="15"/>
      <c r="F58" s="15"/>
      <c r="G58" s="73"/>
      <c r="H58" s="73"/>
      <c r="I58" s="73"/>
      <c r="J58" s="73"/>
      <c r="K58" s="73"/>
      <c r="L58" s="73"/>
      <c r="M58" s="73"/>
      <c r="N58" s="73"/>
      <c r="O58" s="73"/>
      <c r="P58" s="73"/>
    </row>
    <row r="59" spans="1:16">
      <c r="A59" s="19" t="s">
        <v>0</v>
      </c>
      <c r="B59" s="19" t="s">
        <v>0</v>
      </c>
      <c r="C59" s="21"/>
      <c r="D59" s="71"/>
      <c r="E59" s="15"/>
      <c r="F59" s="15"/>
      <c r="G59" s="73"/>
      <c r="H59" s="73"/>
      <c r="I59" s="73"/>
      <c r="J59" s="73"/>
      <c r="K59" s="73"/>
      <c r="L59" s="73"/>
      <c r="M59" s="73"/>
      <c r="N59" s="73"/>
      <c r="O59" s="73"/>
      <c r="P59" s="73"/>
    </row>
    <row r="60" spans="1:16">
      <c r="A60" s="20"/>
      <c r="B60" s="20"/>
      <c r="C60" s="21"/>
      <c r="D60" s="71"/>
      <c r="E60" s="15"/>
      <c r="F60" s="15"/>
      <c r="G60" s="73"/>
      <c r="H60" s="73"/>
      <c r="I60" s="73"/>
      <c r="J60" s="73"/>
      <c r="K60" s="73"/>
      <c r="L60" s="73"/>
      <c r="M60" s="73"/>
      <c r="N60" s="73"/>
      <c r="O60" s="73"/>
      <c r="P60" s="73"/>
    </row>
    <row r="61" spans="1:16">
      <c r="A61" s="19" t="s">
        <v>27</v>
      </c>
      <c r="B61" s="20"/>
      <c r="C61" s="21"/>
      <c r="D61" s="71"/>
      <c r="E61" s="15"/>
      <c r="F61" s="15"/>
      <c r="G61" s="73"/>
      <c r="H61" s="73"/>
      <c r="I61" s="73"/>
      <c r="J61" s="73"/>
      <c r="K61" s="73"/>
      <c r="L61" s="73"/>
      <c r="M61" s="73"/>
      <c r="N61" s="73"/>
      <c r="O61" s="73"/>
      <c r="P61" s="73"/>
    </row>
    <row r="62" spans="1:16">
      <c r="A62" s="47" t="s">
        <v>28</v>
      </c>
      <c r="B62" s="47" t="s">
        <v>28</v>
      </c>
      <c r="C62" s="57" t="s">
        <v>29</v>
      </c>
      <c r="D62" s="77" t="s">
        <v>30</v>
      </c>
      <c r="E62" s="15"/>
      <c r="F62" s="15"/>
      <c r="G62" s="73"/>
      <c r="H62" s="73"/>
      <c r="I62" s="73"/>
      <c r="J62" s="73"/>
      <c r="K62" s="73"/>
      <c r="L62" s="73"/>
      <c r="M62" s="73"/>
      <c r="N62" s="73"/>
      <c r="O62" s="73"/>
      <c r="P62" s="73"/>
    </row>
    <row r="63" spans="1:16">
      <c r="A63" s="20"/>
      <c r="B63" s="19" t="s">
        <v>31</v>
      </c>
      <c r="C63" s="57" t="s">
        <v>55</v>
      </c>
      <c r="D63" s="78" t="s">
        <v>32</v>
      </c>
      <c r="E63" s="15"/>
      <c r="F63" s="15"/>
      <c r="G63" s="73"/>
      <c r="H63" s="73"/>
      <c r="I63" s="73"/>
      <c r="J63" s="73"/>
      <c r="K63" s="73"/>
      <c r="L63" s="73"/>
      <c r="M63" s="73"/>
      <c r="N63" s="73"/>
      <c r="O63" s="73"/>
      <c r="P63" s="73"/>
    </row>
    <row r="64" spans="1:16">
      <c r="A64" s="20"/>
      <c r="B64" s="57" t="s">
        <v>56</v>
      </c>
      <c r="C64" s="21"/>
      <c r="D64" s="71"/>
      <c r="E64" s="15"/>
      <c r="F64" s="15"/>
      <c r="G64" s="73"/>
      <c r="H64" s="73"/>
      <c r="I64" s="73"/>
      <c r="J64" s="73"/>
      <c r="K64" s="73"/>
      <c r="L64" s="73"/>
      <c r="M64" s="73"/>
      <c r="N64" s="73"/>
      <c r="O64" s="73"/>
      <c r="P64" s="73"/>
    </row>
    <row r="65" spans="1:16">
      <c r="A65" s="20"/>
      <c r="B65" s="47" t="s">
        <v>22</v>
      </c>
      <c r="C65" s="57" t="s">
        <v>22</v>
      </c>
      <c r="D65" s="79" t="s">
        <v>22</v>
      </c>
      <c r="E65" s="15"/>
      <c r="F65" s="15"/>
      <c r="G65" s="73"/>
      <c r="H65" s="73"/>
      <c r="I65" s="73"/>
      <c r="J65" s="73"/>
      <c r="K65" s="73"/>
      <c r="L65" s="73"/>
      <c r="M65" s="73"/>
      <c r="N65" s="73"/>
      <c r="O65" s="73"/>
      <c r="P65" s="73"/>
    </row>
    <row r="66" spans="1:16">
      <c r="A66" s="19" t="s">
        <v>33</v>
      </c>
      <c r="B66" s="37">
        <f>B53*B22</f>
        <v>8247.4821000000011</v>
      </c>
      <c r="C66" s="58">
        <f>B66/B51</f>
        <v>0.92145490196078439</v>
      </c>
      <c r="D66" s="80">
        <f t="shared" ref="D66:D77" si="0">B66/$B$77</f>
        <v>9.6849816762719365E-2</v>
      </c>
      <c r="E66" s="15"/>
      <c r="F66" s="15"/>
      <c r="G66" s="73"/>
      <c r="H66" s="73"/>
      <c r="I66" s="73"/>
      <c r="J66" s="73"/>
      <c r="K66" s="73"/>
      <c r="L66" s="73"/>
      <c r="M66" s="73"/>
      <c r="N66" s="73"/>
      <c r="O66" s="73"/>
      <c r="P66" s="73"/>
    </row>
    <row r="67" spans="1:16">
      <c r="A67" s="19" t="s">
        <v>34</v>
      </c>
      <c r="B67" s="37">
        <f>(B30*(B23*(B24*(1-B28)-(B31*B32)))/B26)+(B30*(B23*(B25*(1-B29)))/B27)</f>
        <v>58492.42091379311</v>
      </c>
      <c r="C67" s="58">
        <f>B67/B51</f>
        <v>6.5351009344498197</v>
      </c>
      <c r="D67" s="80">
        <f t="shared" si="0"/>
        <v>0.68687390634151435</v>
      </c>
      <c r="E67" s="15"/>
      <c r="F67" s="15"/>
      <c r="G67" s="73"/>
      <c r="H67" s="73"/>
      <c r="I67" s="73"/>
      <c r="J67" s="73"/>
      <c r="K67" s="73"/>
      <c r="L67" s="73"/>
      <c r="M67" s="73"/>
      <c r="N67" s="73"/>
      <c r="O67" s="73"/>
      <c r="P67" s="73"/>
    </row>
    <row r="68" spans="1:16">
      <c r="A68" s="19" t="s">
        <v>35</v>
      </c>
      <c r="B68" s="37">
        <f>(B30*((B23*B24*B34*B54)/B26))+(B30*((B23*B25)*B34*B54)/B27)</f>
        <v>6470.9630487429367</v>
      </c>
      <c r="C68" s="58">
        <f>B68/B51</f>
        <v>0.7229722416337564</v>
      </c>
      <c r="D68" s="80">
        <f t="shared" si="0"/>
        <v>7.5988232281108098E-2</v>
      </c>
      <c r="E68" s="15"/>
      <c r="F68" s="15"/>
      <c r="G68" s="73"/>
      <c r="H68" s="73"/>
      <c r="I68" s="73"/>
      <c r="J68" s="73"/>
      <c r="K68" s="73"/>
      <c r="L68" s="73"/>
      <c r="M68" s="73"/>
      <c r="N68" s="73"/>
      <c r="O68" s="73"/>
      <c r="P68" s="73"/>
    </row>
    <row r="69" spans="1:16">
      <c r="A69" s="19" t="s">
        <v>36</v>
      </c>
      <c r="B69" s="37">
        <f>(B30*(B23*B37))</f>
        <v>8100</v>
      </c>
      <c r="C69" s="58">
        <f>B69/B51</f>
        <v>0.90497737556561086</v>
      </c>
      <c r="D69" s="80">
        <f t="shared" si="0"/>
        <v>9.5117940998990069E-2</v>
      </c>
      <c r="E69" s="15"/>
      <c r="F69" s="15"/>
      <c r="G69" s="73"/>
      <c r="H69" s="73"/>
      <c r="I69" s="73"/>
      <c r="J69" s="73"/>
      <c r="K69" s="73"/>
      <c r="L69" s="73"/>
      <c r="M69" s="73"/>
      <c r="N69" s="73"/>
      <c r="O69" s="73"/>
      <c r="P69" s="73"/>
    </row>
    <row r="70" spans="1:16">
      <c r="A70" s="19" t="s">
        <v>37</v>
      </c>
      <c r="B70" s="37">
        <f>C70*B51</f>
        <v>447.52500000000003</v>
      </c>
      <c r="C70" s="58">
        <f>(B38)</f>
        <v>0.05</v>
      </c>
      <c r="D70" s="80">
        <f t="shared" si="0"/>
        <v>5.255266240194202E-3</v>
      </c>
      <c r="E70" s="15"/>
      <c r="F70" s="15"/>
      <c r="G70" s="73"/>
      <c r="H70" s="73"/>
      <c r="I70" s="73"/>
      <c r="J70" s="73"/>
      <c r="K70" s="73"/>
      <c r="L70" s="73"/>
      <c r="M70" s="73"/>
      <c r="N70" s="73"/>
      <c r="O70" s="73"/>
      <c r="P70" s="73"/>
    </row>
    <row r="71" spans="1:16">
      <c r="A71" s="19" t="s">
        <v>38</v>
      </c>
      <c r="B71" s="37">
        <f>C71*B51</f>
        <v>1956.5715840517244</v>
      </c>
      <c r="C71" s="58">
        <f>(B55+B56)</f>
        <v>0.2185991379310345</v>
      </c>
      <c r="D71" s="80">
        <f t="shared" si="0"/>
        <v>2.2975933394090427E-2</v>
      </c>
      <c r="E71" s="15"/>
      <c r="F71" s="15"/>
      <c r="G71" s="73"/>
      <c r="H71" s="73"/>
      <c r="I71" s="73"/>
      <c r="J71" s="73"/>
      <c r="K71" s="73"/>
      <c r="L71" s="73"/>
      <c r="M71" s="73"/>
      <c r="N71" s="73"/>
      <c r="O71" s="73"/>
      <c r="P71" s="73"/>
    </row>
    <row r="72" spans="1:16">
      <c r="A72" s="19" t="s">
        <v>39</v>
      </c>
      <c r="B72" s="37">
        <f>C72*B51</f>
        <v>503.6148</v>
      </c>
      <c r="C72" s="58">
        <f>(B57)</f>
        <v>5.6266666666666666E-2</v>
      </c>
      <c r="D72" s="80">
        <f t="shared" si="0"/>
        <v>5.9139262756318749E-3</v>
      </c>
      <c r="E72" s="15"/>
      <c r="F72" s="15"/>
      <c r="G72" s="73"/>
      <c r="H72" s="73"/>
      <c r="I72" s="73"/>
      <c r="J72" s="73"/>
      <c r="K72" s="73"/>
      <c r="L72" s="73"/>
      <c r="M72" s="73"/>
      <c r="N72" s="73"/>
      <c r="O72" s="73"/>
      <c r="P72" s="73"/>
    </row>
    <row r="73" spans="1:16">
      <c r="A73" s="19" t="s">
        <v>40</v>
      </c>
      <c r="B73" s="37">
        <f>SUM(B66:B72)</f>
        <v>84218.577446587762</v>
      </c>
      <c r="C73" s="58">
        <f>SUM(C66:C72)</f>
        <v>9.4093712582076723</v>
      </c>
      <c r="D73" s="80">
        <f t="shared" si="0"/>
        <v>0.98897502229424827</v>
      </c>
      <c r="E73" s="15"/>
      <c r="F73" s="15"/>
      <c r="G73" s="73"/>
      <c r="H73" s="73"/>
      <c r="I73" s="73"/>
      <c r="J73" s="73"/>
      <c r="K73" s="73"/>
      <c r="L73" s="73"/>
      <c r="M73" s="73"/>
      <c r="N73" s="73"/>
      <c r="O73" s="73"/>
      <c r="P73" s="73"/>
    </row>
    <row r="74" spans="1:16">
      <c r="A74" s="19" t="s">
        <v>41</v>
      </c>
      <c r="B74" s="37">
        <f>B42*B51</f>
        <v>402.77249999999998</v>
      </c>
      <c r="C74" s="58">
        <f>B42</f>
        <v>4.4999999999999998E-2</v>
      </c>
      <c r="D74" s="80">
        <f t="shared" si="0"/>
        <v>4.7297396161747815E-3</v>
      </c>
      <c r="E74" s="15"/>
      <c r="F74" s="15"/>
      <c r="G74" s="73"/>
      <c r="H74" s="73"/>
      <c r="I74" s="73"/>
      <c r="J74" s="73"/>
      <c r="K74" s="73"/>
      <c r="L74" s="73"/>
      <c r="M74" s="73"/>
      <c r="N74" s="73"/>
      <c r="O74" s="73"/>
      <c r="P74" s="73"/>
    </row>
    <row r="75" spans="1:16">
      <c r="A75" s="19" t="s">
        <v>42</v>
      </c>
      <c r="B75" s="37">
        <f>B43*B66</f>
        <v>371.13669450000003</v>
      </c>
      <c r="C75" s="58">
        <f>B75/B51</f>
        <v>4.1465470588235298E-2</v>
      </c>
      <c r="D75" s="80">
        <f t="shared" si="0"/>
        <v>4.3582417543223716E-3</v>
      </c>
      <c r="E75" s="15"/>
      <c r="F75" s="15"/>
      <c r="G75" s="73"/>
      <c r="H75" s="73"/>
      <c r="I75" s="73"/>
      <c r="J75" s="73"/>
      <c r="K75" s="73"/>
      <c r="L75" s="73"/>
      <c r="M75" s="73"/>
      <c r="N75" s="73"/>
      <c r="O75" s="73"/>
      <c r="P75" s="73"/>
    </row>
    <row r="76" spans="1:16">
      <c r="A76" s="19" t="s">
        <v>43</v>
      </c>
      <c r="B76" s="37">
        <f>B44*B66</f>
        <v>164.94964200000001</v>
      </c>
      <c r="C76" s="58">
        <f>B76/B51</f>
        <v>1.8429098039215688E-2</v>
      </c>
      <c r="D76" s="80">
        <f t="shared" si="0"/>
        <v>1.9369963352543873E-3</v>
      </c>
      <c r="E76" s="15"/>
      <c r="F76" s="15"/>
      <c r="G76" s="73"/>
      <c r="H76" s="73"/>
      <c r="I76" s="73"/>
      <c r="J76" s="73"/>
      <c r="K76" s="73"/>
      <c r="L76" s="73"/>
      <c r="M76" s="73"/>
      <c r="N76" s="73"/>
      <c r="O76" s="73"/>
      <c r="P76" s="73"/>
    </row>
    <row r="77" spans="1:16" s="11" customFormat="1">
      <c r="A77" s="60" t="s">
        <v>44</v>
      </c>
      <c r="B77" s="61">
        <f>B73+B74+B75+B76</f>
        <v>85157.43628308778</v>
      </c>
      <c r="C77" s="62">
        <f>SUM(C73:C76)</f>
        <v>9.514265826835123</v>
      </c>
      <c r="D77" s="81">
        <f t="shared" si="0"/>
        <v>1</v>
      </c>
      <c r="E77" s="87"/>
      <c r="F77" s="87"/>
      <c r="G77" s="88"/>
      <c r="H77" s="88"/>
      <c r="I77" s="88"/>
      <c r="J77" s="88"/>
      <c r="K77" s="88"/>
      <c r="L77" s="88"/>
      <c r="M77" s="88"/>
      <c r="N77" s="88"/>
      <c r="O77" s="88"/>
      <c r="P77" s="88"/>
    </row>
    <row r="78" spans="1:16" s="11" customFormat="1">
      <c r="A78" s="64" t="s">
        <v>78</v>
      </c>
      <c r="B78" s="61">
        <f>+B77*0.16</f>
        <v>13625.189805294045</v>
      </c>
      <c r="C78" s="62"/>
      <c r="D78" s="81"/>
      <c r="E78" s="87"/>
      <c r="F78" s="87"/>
      <c r="G78" s="88"/>
      <c r="H78" s="88"/>
      <c r="I78" s="88"/>
      <c r="J78" s="88"/>
      <c r="K78" s="88"/>
      <c r="L78" s="88"/>
      <c r="M78" s="88"/>
      <c r="N78" s="88"/>
      <c r="O78" s="88"/>
      <c r="P78" s="88"/>
    </row>
    <row r="79" spans="1:16">
      <c r="A79" s="19" t="s">
        <v>79</v>
      </c>
      <c r="B79" s="37">
        <f>B45*B77</f>
        <v>8515.7436283087791</v>
      </c>
      <c r="C79" s="58">
        <f>B79/B51</f>
        <v>0.95142658268351255</v>
      </c>
      <c r="D79" s="82" t="s">
        <v>0</v>
      </c>
      <c r="E79" s="15"/>
      <c r="F79" s="15"/>
      <c r="G79" s="73"/>
      <c r="H79" s="73"/>
      <c r="I79" s="73"/>
      <c r="J79" s="73"/>
      <c r="K79" s="73"/>
      <c r="L79" s="73"/>
      <c r="M79" s="73"/>
      <c r="N79" s="73"/>
      <c r="O79" s="73"/>
      <c r="P79" s="73"/>
    </row>
    <row r="80" spans="1:16" s="11" customFormat="1">
      <c r="A80" s="60" t="s">
        <v>45</v>
      </c>
      <c r="B80" s="61">
        <f>+B79+B78+B77</f>
        <v>107298.36971669061</v>
      </c>
      <c r="C80" s="62">
        <f>C77+C79</f>
        <v>10.465692409518635</v>
      </c>
      <c r="D80" s="83" t="s">
        <v>0</v>
      </c>
      <c r="E80" s="87"/>
      <c r="F80" s="89"/>
      <c r="G80" s="88"/>
      <c r="H80" s="88"/>
      <c r="I80" s="88"/>
      <c r="J80" s="88"/>
      <c r="K80" s="88"/>
      <c r="L80" s="88"/>
      <c r="M80" s="88"/>
      <c r="N80" s="88"/>
      <c r="O80" s="88"/>
      <c r="P80" s="88"/>
    </row>
    <row r="81" spans="1:16">
      <c r="A81" s="19"/>
      <c r="B81" s="37"/>
      <c r="C81" s="58"/>
      <c r="D81" s="84"/>
      <c r="E81" s="15"/>
      <c r="F81" s="15"/>
      <c r="G81" s="73"/>
      <c r="H81" s="73"/>
      <c r="I81" s="73"/>
      <c r="J81" s="73"/>
      <c r="K81" s="73"/>
      <c r="L81" s="73"/>
      <c r="M81" s="73"/>
      <c r="N81" s="73"/>
      <c r="O81" s="73"/>
      <c r="P81" s="73"/>
    </row>
    <row r="82" spans="1:16">
      <c r="A82" s="19"/>
      <c r="B82" s="37"/>
      <c r="C82" s="58"/>
      <c r="D82" s="84"/>
      <c r="E82" s="15"/>
      <c r="F82" s="15"/>
      <c r="G82" s="73"/>
      <c r="H82" s="73"/>
      <c r="I82" s="73"/>
      <c r="J82" s="73"/>
      <c r="K82" s="73"/>
      <c r="L82" s="73"/>
      <c r="M82" s="73"/>
      <c r="N82" s="73"/>
      <c r="O82" s="73"/>
      <c r="P82" s="73"/>
    </row>
    <row r="83" spans="1:16">
      <c r="A83" s="20" t="str">
        <f>+A51</f>
        <v>KMS/AÑO</v>
      </c>
      <c r="B83" s="68">
        <f>+B51</f>
        <v>8950.5</v>
      </c>
      <c r="C83" s="58"/>
      <c r="D83" s="84"/>
      <c r="E83" s="15"/>
      <c r="F83" s="15"/>
      <c r="G83" s="73"/>
      <c r="H83" s="73"/>
      <c r="I83" s="73"/>
      <c r="J83" s="73"/>
      <c r="K83" s="73"/>
      <c r="L83" s="73"/>
      <c r="M83" s="73"/>
      <c r="N83" s="73"/>
      <c r="O83" s="73"/>
      <c r="P83" s="73"/>
    </row>
    <row r="84" spans="1:16">
      <c r="A84" s="19" t="str">
        <f>+A52</f>
        <v>HORAS/AÑO</v>
      </c>
      <c r="B84" s="68">
        <f>+B52</f>
        <v>496.41428571428577</v>
      </c>
      <c r="C84" s="58"/>
      <c r="D84" s="84"/>
      <c r="E84" s="15"/>
      <c r="F84" s="15"/>
      <c r="G84" s="73"/>
      <c r="H84" s="73"/>
      <c r="I84" s="73"/>
      <c r="J84" s="73"/>
      <c r="K84" s="73"/>
      <c r="L84" s="73"/>
      <c r="M84" s="73"/>
      <c r="N84" s="73"/>
      <c r="O84" s="73"/>
      <c r="P84" s="73"/>
    </row>
    <row r="85" spans="1:16">
      <c r="A85" s="20" t="str">
        <f>+A23</f>
        <v xml:space="preserve">Nº DE VEHICULOS </v>
      </c>
      <c r="B85" s="20">
        <f>+B23</f>
        <v>2</v>
      </c>
      <c r="C85" s="21"/>
      <c r="D85" s="71"/>
      <c r="E85" s="15"/>
      <c r="F85" s="15"/>
      <c r="G85" s="73"/>
      <c r="H85" s="73"/>
      <c r="I85" s="73"/>
      <c r="J85" s="73"/>
      <c r="K85" s="73"/>
      <c r="L85" s="73"/>
      <c r="M85" s="73"/>
      <c r="N85" s="73"/>
      <c r="O85" s="73"/>
      <c r="P85" s="73"/>
    </row>
    <row r="86" spans="1:16">
      <c r="A86" s="20" t="str">
        <f>+A53</f>
        <v>Nº DE EMPLEADOS/AÑO</v>
      </c>
      <c r="B86" s="69">
        <f>+B53</f>
        <v>0.2757857142857143</v>
      </c>
      <c r="C86" s="70"/>
      <c r="D86" s="85"/>
      <c r="E86" s="73"/>
      <c r="F86" s="73"/>
      <c r="G86" s="73"/>
      <c r="H86" s="73"/>
      <c r="I86" s="73"/>
      <c r="J86" s="73"/>
      <c r="K86" s="73"/>
      <c r="L86" s="73"/>
      <c r="M86" s="73"/>
      <c r="N86" s="73"/>
      <c r="O86" s="73"/>
      <c r="P86" s="73"/>
    </row>
    <row r="87" spans="1:16">
      <c r="A87" s="20" t="str">
        <f>+A80</f>
        <v>TOTAL EXPLOTACION (Bº 10%)</v>
      </c>
      <c r="B87" s="68">
        <f>+B80</f>
        <v>107298.36971669061</v>
      </c>
      <c r="C87" s="70"/>
      <c r="D87" s="85"/>
      <c r="E87" s="73"/>
      <c r="F87" s="73"/>
      <c r="G87" s="73"/>
      <c r="H87" s="73"/>
      <c r="I87" s="73"/>
      <c r="J87" s="73"/>
      <c r="K87" s="73"/>
      <c r="L87" s="73"/>
      <c r="M87" s="73"/>
      <c r="N87" s="73"/>
      <c r="O87" s="73"/>
      <c r="P87" s="73"/>
    </row>
    <row r="88" spans="1:16">
      <c r="E88" s="15"/>
      <c r="F88" s="15"/>
      <c r="G88" s="73"/>
      <c r="H88" s="73"/>
      <c r="I88" s="73"/>
      <c r="J88" s="73"/>
      <c r="K88" s="73"/>
      <c r="L88" s="73"/>
      <c r="M88" s="73"/>
      <c r="N88" s="73"/>
      <c r="O88" s="73"/>
      <c r="P88" s="73"/>
    </row>
    <row r="89" spans="1:16">
      <c r="E89" s="15"/>
      <c r="F89" s="15"/>
      <c r="G89" s="73"/>
      <c r="H89" s="73"/>
      <c r="I89" s="73"/>
      <c r="J89" s="73"/>
      <c r="K89" s="73"/>
      <c r="L89" s="73"/>
      <c r="M89" s="73"/>
      <c r="N89" s="73"/>
      <c r="O89" s="73"/>
      <c r="P89" s="73"/>
    </row>
    <row r="90" spans="1:16">
      <c r="E90" s="15"/>
      <c r="F90" s="15"/>
      <c r="G90" s="73"/>
      <c r="H90" s="73"/>
      <c r="I90" s="73"/>
      <c r="J90" s="73"/>
      <c r="K90" s="73"/>
      <c r="L90" s="73"/>
      <c r="M90" s="73"/>
      <c r="N90" s="73"/>
      <c r="O90" s="73"/>
      <c r="P90" s="73"/>
    </row>
    <row r="91" spans="1:16">
      <c r="E91" s="15"/>
      <c r="F91" s="15"/>
      <c r="G91" s="73"/>
      <c r="H91" s="73"/>
      <c r="I91" s="73"/>
      <c r="J91" s="73"/>
      <c r="K91" s="73"/>
      <c r="L91" s="73"/>
      <c r="M91" s="73"/>
      <c r="N91" s="73"/>
      <c r="O91" s="73"/>
      <c r="P91" s="73"/>
    </row>
    <row r="92" spans="1:16">
      <c r="E92" s="15"/>
      <c r="F92" s="15"/>
      <c r="G92" s="73"/>
      <c r="H92" s="73"/>
      <c r="I92" s="73"/>
      <c r="J92" s="73"/>
      <c r="K92" s="73"/>
      <c r="L92" s="73"/>
      <c r="M92" s="73"/>
      <c r="N92" s="73"/>
      <c r="O92" s="73"/>
      <c r="P92" s="73"/>
    </row>
    <row r="93" spans="1:16">
      <c r="E93" s="15"/>
      <c r="F93" s="15"/>
      <c r="G93" s="73"/>
      <c r="H93" s="73"/>
      <c r="I93" s="73"/>
      <c r="J93" s="73"/>
      <c r="K93" s="73"/>
      <c r="L93" s="73"/>
      <c r="M93" s="73"/>
      <c r="N93" s="73"/>
      <c r="O93" s="73"/>
      <c r="P93" s="73"/>
    </row>
    <row r="94" spans="1:16">
      <c r="E94" s="15"/>
      <c r="F94" s="15"/>
      <c r="G94" s="73"/>
      <c r="H94" s="73"/>
      <c r="I94" s="73"/>
      <c r="J94" s="73"/>
      <c r="K94" s="73"/>
      <c r="L94" s="73"/>
      <c r="M94" s="73"/>
      <c r="N94" s="73"/>
      <c r="O94" s="73"/>
      <c r="P94" s="73"/>
    </row>
    <row r="95" spans="1:16">
      <c r="E95" s="15"/>
      <c r="F95" s="15"/>
      <c r="G95" s="73"/>
      <c r="H95" s="73"/>
      <c r="I95" s="73"/>
      <c r="J95" s="73"/>
      <c r="K95" s="73"/>
      <c r="L95" s="73"/>
      <c r="M95" s="73"/>
      <c r="N95" s="73"/>
      <c r="O95" s="73"/>
      <c r="P95" s="73"/>
    </row>
    <row r="96" spans="1:16">
      <c r="E96" s="15"/>
      <c r="F96" s="15"/>
      <c r="G96" s="73"/>
      <c r="H96" s="73"/>
      <c r="I96" s="73"/>
      <c r="J96" s="73"/>
      <c r="K96" s="73"/>
      <c r="L96" s="73"/>
      <c r="M96" s="73"/>
      <c r="N96" s="73"/>
      <c r="O96" s="73"/>
      <c r="P96" s="73"/>
    </row>
    <row r="97" spans="5:16">
      <c r="E97" s="15"/>
      <c r="F97" s="15"/>
      <c r="G97" s="73"/>
      <c r="H97" s="73"/>
      <c r="I97" s="73"/>
      <c r="J97" s="73"/>
      <c r="K97" s="73"/>
      <c r="L97" s="73"/>
      <c r="M97" s="73"/>
      <c r="N97" s="73"/>
      <c r="O97" s="73"/>
      <c r="P97" s="73"/>
    </row>
    <row r="98" spans="5:16">
      <c r="E98" s="15"/>
      <c r="F98" s="15"/>
      <c r="G98" s="73"/>
      <c r="H98" s="73"/>
      <c r="I98" s="73"/>
      <c r="J98" s="73"/>
      <c r="K98" s="73"/>
      <c r="L98" s="73"/>
      <c r="M98" s="73"/>
      <c r="N98" s="73"/>
      <c r="O98" s="73"/>
      <c r="P98" s="73"/>
    </row>
  </sheetData>
  <pageMargins left="0.75" right="0.75" top="1" bottom="1" header="0" footer="0"/>
  <pageSetup paperSize="9" orientation="portrait" horizontalDpi="4294967293" r:id="rId1"/>
  <headerFooter alignWithMargins="0"/>
</worksheet>
</file>

<file path=xl/worksheets/sheet4.xml><?xml version="1.0" encoding="utf-8"?>
<worksheet xmlns="http://schemas.openxmlformats.org/spreadsheetml/2006/main" xmlns:r="http://schemas.openxmlformats.org/officeDocument/2006/relationships">
  <dimension ref="A1:N104"/>
  <sheetViews>
    <sheetView topLeftCell="A64" workbookViewId="0">
      <selection activeCell="B95" sqref="B95"/>
    </sheetView>
  </sheetViews>
  <sheetFormatPr baseColWidth="10" defaultColWidth="11" defaultRowHeight="12.75"/>
  <cols>
    <col min="1" max="1" width="46.42578125" style="2" customWidth="1"/>
    <col min="2" max="2" width="16.7109375" style="2" customWidth="1"/>
    <col min="3" max="3" width="11" style="5"/>
    <col min="4" max="4" width="11" style="2"/>
    <col min="5" max="5" width="6.140625" style="2" customWidth="1"/>
    <col min="6" max="6" width="9.7109375" style="2" customWidth="1"/>
    <col min="7" max="16384" width="11" style="3"/>
  </cols>
  <sheetData>
    <row r="1" spans="1:14">
      <c r="A1" s="90"/>
      <c r="B1" s="93"/>
      <c r="C1" s="91"/>
      <c r="D1" s="90"/>
      <c r="E1" s="1"/>
      <c r="F1" s="1"/>
      <c r="G1" s="139"/>
      <c r="H1" s="139"/>
      <c r="I1" s="139"/>
      <c r="J1" s="139"/>
      <c r="K1" s="139"/>
      <c r="L1" s="139"/>
      <c r="M1" s="139"/>
      <c r="N1" s="139"/>
    </row>
    <row r="2" spans="1:14">
      <c r="A2" s="144" t="s">
        <v>1</v>
      </c>
      <c r="B2" s="145" t="s">
        <v>87</v>
      </c>
      <c r="C2" s="146" t="s">
        <v>85</v>
      </c>
      <c r="D2" s="90"/>
      <c r="E2" s="1"/>
      <c r="F2" s="1"/>
      <c r="G2" s="139"/>
      <c r="H2" s="139"/>
      <c r="I2" s="139"/>
      <c r="J2" s="139"/>
      <c r="K2" s="139"/>
      <c r="L2" s="139"/>
      <c r="M2" s="139"/>
      <c r="N2" s="139"/>
    </row>
    <row r="3" spans="1:14">
      <c r="A3" s="92" t="s">
        <v>2</v>
      </c>
      <c r="B3" s="94" t="s">
        <v>0</v>
      </c>
      <c r="C3" s="91"/>
      <c r="D3" s="90"/>
      <c r="E3" s="1"/>
      <c r="F3" s="1"/>
      <c r="G3" s="139"/>
      <c r="H3" s="139"/>
      <c r="I3" s="139"/>
      <c r="J3" s="139"/>
      <c r="K3" s="139"/>
      <c r="L3" s="139"/>
      <c r="M3" s="139"/>
      <c r="N3" s="139"/>
    </row>
    <row r="4" spans="1:14">
      <c r="A4" s="92" t="s">
        <v>58</v>
      </c>
      <c r="B4" s="95">
        <v>1950</v>
      </c>
      <c r="C4" s="91"/>
      <c r="D4" s="90"/>
      <c r="E4" s="1"/>
      <c r="F4" s="1"/>
      <c r="G4" s="139"/>
      <c r="H4" s="139"/>
      <c r="I4" s="139"/>
      <c r="J4" s="139"/>
      <c r="K4" s="139"/>
      <c r="L4" s="139"/>
      <c r="M4" s="139"/>
      <c r="N4" s="139"/>
    </row>
    <row r="5" spans="1:14">
      <c r="A5" s="92" t="s">
        <v>59</v>
      </c>
      <c r="B5" s="95"/>
      <c r="C5" s="91"/>
      <c r="D5" s="90"/>
      <c r="E5" s="1"/>
      <c r="F5" s="1"/>
      <c r="G5" s="139"/>
      <c r="H5" s="139"/>
      <c r="I5" s="139"/>
      <c r="J5" s="139"/>
      <c r="K5" s="139"/>
      <c r="L5" s="139"/>
      <c r="M5" s="139"/>
      <c r="N5" s="139"/>
    </row>
    <row r="6" spans="1:14">
      <c r="A6" s="92" t="s">
        <v>60</v>
      </c>
      <c r="B6" s="95"/>
      <c r="C6" s="91"/>
      <c r="D6" s="90"/>
      <c r="E6" s="1"/>
      <c r="F6" s="1"/>
      <c r="G6" s="139"/>
      <c r="H6" s="139"/>
      <c r="I6" s="139"/>
      <c r="J6" s="139"/>
      <c r="K6" s="139"/>
      <c r="L6" s="139"/>
      <c r="M6" s="139"/>
      <c r="N6" s="139"/>
    </row>
    <row r="7" spans="1:14">
      <c r="A7" s="92" t="s">
        <v>70</v>
      </c>
      <c r="B7" s="95"/>
      <c r="C7" s="91"/>
      <c r="D7" s="90"/>
      <c r="E7" s="1"/>
      <c r="F7" s="1"/>
      <c r="G7" s="139"/>
      <c r="H7" s="139"/>
      <c r="I7" s="139"/>
      <c r="J7" s="139"/>
      <c r="K7" s="139"/>
      <c r="L7" s="139"/>
      <c r="M7" s="139"/>
      <c r="N7" s="139"/>
    </row>
    <row r="8" spans="1:14">
      <c r="A8" s="92" t="s">
        <v>72</v>
      </c>
      <c r="B8" s="95"/>
      <c r="C8" s="91" t="s">
        <v>67</v>
      </c>
      <c r="D8" s="90"/>
      <c r="E8" s="1"/>
      <c r="F8" s="1"/>
      <c r="G8" s="139"/>
      <c r="H8" s="139"/>
      <c r="I8" s="139"/>
      <c r="J8" s="139"/>
      <c r="K8" s="139"/>
      <c r="L8" s="139"/>
      <c r="M8" s="139"/>
      <c r="N8" s="139"/>
    </row>
    <row r="9" spans="1:14">
      <c r="A9" s="92" t="s">
        <v>61</v>
      </c>
      <c r="B9" s="96">
        <v>4.5</v>
      </c>
      <c r="C9" s="91">
        <v>21</v>
      </c>
      <c r="D9" s="90"/>
      <c r="E9" s="1"/>
      <c r="F9" s="1"/>
      <c r="G9" s="139"/>
      <c r="H9" s="139"/>
      <c r="I9" s="139"/>
      <c r="J9" s="139"/>
      <c r="K9" s="139"/>
      <c r="L9" s="139"/>
      <c r="M9" s="139"/>
      <c r="N9" s="139"/>
    </row>
    <row r="10" spans="1:14">
      <c r="A10" s="92" t="s">
        <v>62</v>
      </c>
      <c r="B10" s="96"/>
      <c r="C10" s="91"/>
      <c r="D10" s="90"/>
      <c r="E10" s="1"/>
      <c r="F10" s="1"/>
      <c r="G10" s="139"/>
      <c r="H10" s="139"/>
      <c r="I10" s="139"/>
      <c r="J10" s="139"/>
      <c r="K10" s="139"/>
      <c r="L10" s="139"/>
      <c r="M10" s="139"/>
      <c r="N10" s="139"/>
    </row>
    <row r="11" spans="1:14">
      <c r="A11" s="92" t="s">
        <v>63</v>
      </c>
      <c r="B11" s="96"/>
      <c r="C11" s="91"/>
      <c r="D11" s="90"/>
      <c r="E11" s="1"/>
      <c r="F11" s="1"/>
      <c r="G11" s="139"/>
      <c r="H11" s="139"/>
      <c r="I11" s="139"/>
      <c r="J11" s="139"/>
      <c r="K11" s="139"/>
      <c r="L11" s="139"/>
      <c r="M11" s="139"/>
      <c r="N11" s="139"/>
    </row>
    <row r="12" spans="1:14">
      <c r="A12" s="92" t="s">
        <v>71</v>
      </c>
      <c r="B12" s="96"/>
      <c r="C12" s="91"/>
      <c r="D12" s="90"/>
      <c r="E12" s="1"/>
      <c r="F12" s="1"/>
      <c r="G12" s="139"/>
      <c r="H12" s="139"/>
      <c r="I12" s="139"/>
      <c r="J12" s="139"/>
      <c r="K12" s="139"/>
      <c r="L12" s="139"/>
      <c r="M12" s="139"/>
      <c r="N12" s="139"/>
    </row>
    <row r="13" spans="1:14">
      <c r="A13" s="92" t="s">
        <v>73</v>
      </c>
      <c r="B13" s="96"/>
      <c r="C13" s="91"/>
      <c r="D13" s="90"/>
      <c r="E13" s="1"/>
      <c r="F13" s="1"/>
      <c r="G13" s="139"/>
      <c r="H13" s="139"/>
      <c r="I13" s="139"/>
      <c r="J13" s="139"/>
      <c r="K13" s="139"/>
      <c r="L13" s="139"/>
      <c r="M13" s="139"/>
      <c r="N13" s="139"/>
    </row>
    <row r="14" spans="1:14">
      <c r="A14" s="92" t="s">
        <v>64</v>
      </c>
      <c r="B14" s="97">
        <f>+B9/C9</f>
        <v>0.21428571428571427</v>
      </c>
      <c r="C14" s="91"/>
      <c r="D14" s="90"/>
      <c r="E14" s="1"/>
      <c r="F14" s="1"/>
      <c r="G14" s="139"/>
      <c r="H14" s="139"/>
      <c r="I14" s="139"/>
      <c r="J14" s="139"/>
      <c r="K14" s="139"/>
      <c r="L14" s="139"/>
      <c r="M14" s="139"/>
      <c r="N14" s="139"/>
    </row>
    <row r="15" spans="1:14">
      <c r="A15" s="92" t="s">
        <v>65</v>
      </c>
      <c r="B15" s="97"/>
      <c r="C15" s="91"/>
      <c r="D15" s="90"/>
      <c r="E15" s="1"/>
      <c r="F15" s="1"/>
      <c r="G15" s="139"/>
      <c r="H15" s="139"/>
      <c r="I15" s="139"/>
      <c r="J15" s="139"/>
      <c r="K15" s="139"/>
      <c r="L15" s="139"/>
      <c r="M15" s="139"/>
      <c r="N15" s="139"/>
    </row>
    <row r="16" spans="1:14">
      <c r="A16" s="92" t="s">
        <v>66</v>
      </c>
      <c r="B16" s="97"/>
      <c r="C16" s="91"/>
      <c r="D16" s="90"/>
      <c r="E16" s="1"/>
      <c r="F16" s="1"/>
      <c r="G16" s="139"/>
      <c r="H16" s="139"/>
      <c r="I16" s="139"/>
      <c r="J16" s="139"/>
      <c r="K16" s="139"/>
      <c r="L16" s="139"/>
      <c r="M16" s="139"/>
      <c r="N16" s="139"/>
    </row>
    <row r="17" spans="1:14">
      <c r="A17" s="92" t="s">
        <v>74</v>
      </c>
      <c r="B17" s="97"/>
      <c r="C17" s="91"/>
      <c r="D17" s="90"/>
      <c r="E17" s="1"/>
      <c r="F17" s="1"/>
      <c r="G17" s="139"/>
      <c r="H17" s="139"/>
      <c r="I17" s="139"/>
      <c r="J17" s="139"/>
      <c r="K17" s="139"/>
      <c r="L17" s="139"/>
      <c r="M17" s="139"/>
      <c r="N17" s="139"/>
    </row>
    <row r="18" spans="1:14">
      <c r="A18" s="92" t="s">
        <v>75</v>
      </c>
      <c r="B18" s="97"/>
      <c r="C18" s="91"/>
      <c r="D18" s="90"/>
      <c r="E18" s="1"/>
      <c r="F18" s="1"/>
      <c r="G18" s="139"/>
      <c r="H18" s="139"/>
      <c r="I18" s="139"/>
      <c r="J18" s="139"/>
      <c r="K18" s="139"/>
      <c r="L18" s="139"/>
      <c r="M18" s="139"/>
      <c r="N18" s="139"/>
    </row>
    <row r="19" spans="1:14">
      <c r="A19" s="92" t="s">
        <v>3</v>
      </c>
      <c r="B19" s="98">
        <v>1.02</v>
      </c>
      <c r="C19" s="91"/>
      <c r="D19" s="90"/>
      <c r="E19" s="1"/>
      <c r="F19" s="1"/>
      <c r="G19" s="139"/>
      <c r="H19" s="139"/>
      <c r="I19" s="139"/>
      <c r="J19" s="139"/>
      <c r="K19" s="139"/>
      <c r="L19" s="139"/>
      <c r="M19" s="139"/>
      <c r="N19" s="139"/>
    </row>
    <row r="20" spans="1:14">
      <c r="A20" s="92" t="s">
        <v>4</v>
      </c>
      <c r="B20" s="99">
        <v>1.08</v>
      </c>
      <c r="C20" s="91"/>
      <c r="D20" s="90"/>
      <c r="E20" s="1"/>
      <c r="F20" s="1"/>
      <c r="G20" s="139"/>
      <c r="H20" s="139"/>
      <c r="I20" s="139"/>
      <c r="J20" s="139"/>
      <c r="K20" s="139"/>
      <c r="L20" s="139"/>
      <c r="M20" s="139"/>
      <c r="N20" s="139"/>
    </row>
    <row r="21" spans="1:14">
      <c r="A21" s="92" t="s">
        <v>5</v>
      </c>
      <c r="B21" s="100">
        <v>1.1000000000000001</v>
      </c>
      <c r="C21" s="91"/>
      <c r="D21" s="90"/>
      <c r="E21" s="1"/>
      <c r="F21" s="1"/>
      <c r="G21" s="139"/>
      <c r="H21" s="139"/>
      <c r="I21" s="139"/>
      <c r="J21" s="139"/>
      <c r="K21" s="139"/>
      <c r="L21" s="139"/>
      <c r="M21" s="139"/>
      <c r="N21" s="139"/>
    </row>
    <row r="22" spans="1:14">
      <c r="A22" s="92" t="s">
        <v>46</v>
      </c>
      <c r="B22" s="101">
        <v>29905.4</v>
      </c>
      <c r="C22" s="102"/>
      <c r="D22" s="90"/>
      <c r="E22" s="1"/>
      <c r="F22" s="1"/>
      <c r="G22" s="139"/>
      <c r="H22" s="139"/>
      <c r="I22" s="139"/>
      <c r="J22" s="139"/>
      <c r="K22" s="139"/>
      <c r="L22" s="139"/>
      <c r="M22" s="139"/>
      <c r="N22" s="139"/>
    </row>
    <row r="23" spans="1:14">
      <c r="A23" s="92" t="s">
        <v>6</v>
      </c>
      <c r="B23" s="103">
        <v>1</v>
      </c>
      <c r="C23" s="91"/>
      <c r="D23" s="90"/>
      <c r="E23" s="1"/>
      <c r="F23" s="1"/>
      <c r="G23" s="139"/>
      <c r="H23" s="139"/>
      <c r="I23" s="139"/>
      <c r="J23" s="139"/>
      <c r="K23" s="139"/>
      <c r="L23" s="139"/>
      <c r="M23" s="139"/>
      <c r="N23" s="139"/>
    </row>
    <row r="24" spans="1:14">
      <c r="A24" s="92" t="s">
        <v>47</v>
      </c>
      <c r="B24" s="101">
        <f>363000/1.21*B23</f>
        <v>300000</v>
      </c>
      <c r="C24" s="102"/>
      <c r="D24" s="90"/>
      <c r="E24" s="1"/>
      <c r="F24" s="1"/>
      <c r="G24" s="139"/>
      <c r="H24" s="139"/>
      <c r="I24" s="139"/>
      <c r="J24" s="139"/>
      <c r="K24" s="139"/>
      <c r="L24" s="139"/>
      <c r="M24" s="139"/>
      <c r="N24" s="139"/>
    </row>
    <row r="25" spans="1:14">
      <c r="A25" s="92" t="s">
        <v>68</v>
      </c>
      <c r="B25" s="104">
        <f>(2327*2)*B23+8400+1400+978</f>
        <v>15432</v>
      </c>
      <c r="C25" s="91"/>
      <c r="D25" s="90"/>
      <c r="E25" s="1"/>
      <c r="F25" s="1"/>
      <c r="G25" s="139"/>
      <c r="H25" s="139"/>
      <c r="I25" s="139"/>
      <c r="J25" s="139"/>
      <c r="K25" s="139"/>
      <c r="L25" s="139"/>
      <c r="M25" s="139"/>
      <c r="N25" s="139"/>
    </row>
    <row r="26" spans="1:14">
      <c r="A26" s="92" t="s">
        <v>7</v>
      </c>
      <c r="B26" s="105">
        <v>10</v>
      </c>
      <c r="C26" s="91"/>
      <c r="D26" s="90"/>
      <c r="E26" s="1"/>
      <c r="F26" s="1"/>
      <c r="G26" s="139"/>
      <c r="H26" s="139"/>
      <c r="I26" s="139"/>
      <c r="J26" s="139"/>
      <c r="K26" s="139"/>
      <c r="L26" s="139"/>
      <c r="M26" s="139"/>
      <c r="N26" s="139"/>
    </row>
    <row r="27" spans="1:14">
      <c r="A27" s="92" t="s">
        <v>69</v>
      </c>
      <c r="B27" s="104">
        <v>10</v>
      </c>
      <c r="C27" s="91"/>
      <c r="D27" s="90"/>
      <c r="E27" s="1"/>
      <c r="F27" s="1"/>
      <c r="G27" s="139"/>
      <c r="H27" s="139"/>
      <c r="I27" s="139"/>
      <c r="J27" s="139"/>
      <c r="K27" s="139"/>
      <c r="L27" s="139"/>
      <c r="M27" s="139"/>
      <c r="N27" s="139"/>
    </row>
    <row r="28" spans="1:14">
      <c r="A28" s="92" t="s">
        <v>8</v>
      </c>
      <c r="B28" s="106">
        <v>0.15</v>
      </c>
      <c r="C28" s="91"/>
      <c r="D28" s="90"/>
      <c r="E28" s="1"/>
      <c r="F28" s="1"/>
      <c r="G28" s="139"/>
      <c r="H28" s="139"/>
      <c r="I28" s="139"/>
      <c r="J28" s="139"/>
      <c r="K28" s="139"/>
      <c r="L28" s="139"/>
      <c r="M28" s="139"/>
      <c r="N28" s="139"/>
    </row>
    <row r="29" spans="1:14">
      <c r="A29" s="92" t="s">
        <v>9</v>
      </c>
      <c r="B29" s="107">
        <v>0.15</v>
      </c>
      <c r="C29" s="91"/>
      <c r="D29" s="90"/>
      <c r="E29" s="1"/>
      <c r="F29" s="1"/>
      <c r="G29" s="139"/>
      <c r="H29" s="139"/>
      <c r="I29" s="139"/>
      <c r="J29" s="139"/>
      <c r="K29" s="139"/>
      <c r="L29" s="139"/>
      <c r="M29" s="139"/>
      <c r="N29" s="139"/>
    </row>
    <row r="30" spans="1:14">
      <c r="A30" s="92" t="s">
        <v>10</v>
      </c>
      <c r="B30" s="108">
        <v>0.9</v>
      </c>
      <c r="C30" s="91"/>
      <c r="D30" s="90"/>
      <c r="E30" s="1"/>
      <c r="F30" s="1"/>
      <c r="G30" s="139"/>
      <c r="H30" s="139"/>
      <c r="I30" s="139"/>
      <c r="J30" s="139"/>
      <c r="K30" s="139"/>
      <c r="L30" s="139"/>
      <c r="M30" s="139"/>
      <c r="N30" s="139"/>
    </row>
    <row r="31" spans="1:14">
      <c r="A31" s="92" t="s">
        <v>11</v>
      </c>
      <c r="B31" s="105">
        <v>8</v>
      </c>
      <c r="C31" s="91"/>
      <c r="D31" s="90"/>
      <c r="E31" s="1"/>
      <c r="F31" s="1"/>
      <c r="G31" s="139"/>
      <c r="H31" s="139"/>
      <c r="I31" s="139"/>
      <c r="J31" s="139"/>
      <c r="K31" s="139"/>
      <c r="L31" s="139"/>
      <c r="M31" s="139"/>
      <c r="N31" s="139"/>
    </row>
    <row r="32" spans="1:14">
      <c r="A32" s="92" t="s">
        <v>12</v>
      </c>
      <c r="B32" s="109">
        <v>633</v>
      </c>
      <c r="C32" s="102"/>
      <c r="D32" s="90"/>
      <c r="E32" s="1"/>
      <c r="F32" s="1"/>
      <c r="G32" s="139"/>
      <c r="H32" s="139"/>
      <c r="I32" s="139"/>
      <c r="J32" s="139"/>
      <c r="K32" s="139"/>
      <c r="L32" s="139"/>
      <c r="M32" s="139"/>
      <c r="N32" s="139"/>
    </row>
    <row r="33" spans="1:14">
      <c r="A33" s="92" t="s">
        <v>13</v>
      </c>
      <c r="B33" s="95">
        <v>90000</v>
      </c>
      <c r="C33" s="91"/>
      <c r="D33" s="94" t="s">
        <v>0</v>
      </c>
      <c r="E33" s="1"/>
      <c r="F33" s="1"/>
      <c r="G33" s="139"/>
      <c r="H33" s="139"/>
      <c r="I33" s="139"/>
      <c r="J33" s="139"/>
      <c r="K33" s="139"/>
      <c r="L33" s="139"/>
      <c r="M33" s="139"/>
      <c r="N33" s="139"/>
    </row>
    <row r="34" spans="1:14">
      <c r="A34" s="92" t="s">
        <v>14</v>
      </c>
      <c r="B34" s="97">
        <v>0.7</v>
      </c>
      <c r="C34" s="91"/>
      <c r="D34" s="90"/>
      <c r="E34" s="1"/>
      <c r="F34" s="1"/>
      <c r="G34" s="139"/>
      <c r="H34" s="139"/>
      <c r="I34" s="139"/>
      <c r="J34" s="139"/>
      <c r="K34" s="139"/>
      <c r="L34" s="139"/>
      <c r="M34" s="139"/>
      <c r="N34" s="139"/>
    </row>
    <row r="35" spans="1:14">
      <c r="A35" s="92" t="s">
        <v>77</v>
      </c>
      <c r="B35" s="39">
        <v>0.05</v>
      </c>
      <c r="C35" s="91"/>
      <c r="D35" s="90"/>
      <c r="E35" s="1"/>
      <c r="F35" s="1"/>
      <c r="G35" s="139"/>
      <c r="H35" s="139"/>
      <c r="I35" s="139"/>
      <c r="J35" s="139"/>
      <c r="K35" s="139"/>
      <c r="L35" s="139"/>
      <c r="M35" s="139"/>
      <c r="N35" s="139"/>
    </row>
    <row r="36" spans="1:14">
      <c r="A36" s="92" t="s">
        <v>15</v>
      </c>
      <c r="B36" s="105">
        <v>60</v>
      </c>
      <c r="C36" s="91"/>
      <c r="D36" s="90"/>
      <c r="E36" s="1"/>
      <c r="F36" s="1"/>
      <c r="G36" s="139"/>
      <c r="H36" s="139"/>
      <c r="I36" s="139"/>
      <c r="J36" s="139"/>
      <c r="K36" s="139"/>
      <c r="L36" s="139"/>
      <c r="M36" s="139"/>
      <c r="N36" s="139"/>
    </row>
    <row r="37" spans="1:14">
      <c r="A37" s="92" t="s">
        <v>48</v>
      </c>
      <c r="B37" s="110">
        <v>4500</v>
      </c>
      <c r="C37" s="102"/>
      <c r="D37" s="90"/>
      <c r="E37" s="1"/>
      <c r="F37" s="1"/>
      <c r="G37" s="139"/>
      <c r="H37" s="139"/>
      <c r="I37" s="139"/>
      <c r="J37" s="139"/>
      <c r="K37" s="139"/>
      <c r="L37" s="139"/>
      <c r="M37" s="139"/>
      <c r="N37" s="139"/>
    </row>
    <row r="38" spans="1:14">
      <c r="A38" s="92" t="s">
        <v>49</v>
      </c>
      <c r="B38" s="109">
        <v>0.05</v>
      </c>
      <c r="C38" s="102"/>
      <c r="D38" s="90"/>
      <c r="E38" s="1"/>
      <c r="F38" s="1"/>
      <c r="G38" s="139"/>
      <c r="H38" s="139"/>
      <c r="I38" s="139"/>
      <c r="J38" s="139"/>
      <c r="K38" s="139"/>
      <c r="L38" s="139"/>
      <c r="M38" s="139"/>
      <c r="N38" s="139"/>
    </row>
    <row r="39" spans="1:14">
      <c r="A39" s="92" t="s">
        <v>50</v>
      </c>
      <c r="B39" s="111">
        <v>0.7</v>
      </c>
      <c r="C39" s="102"/>
      <c r="D39" s="90"/>
      <c r="E39" s="1"/>
      <c r="F39" s="1"/>
      <c r="G39" s="139"/>
      <c r="H39" s="139"/>
      <c r="I39" s="139"/>
      <c r="J39" s="139"/>
      <c r="K39" s="139"/>
      <c r="L39" s="139"/>
      <c r="M39" s="139"/>
      <c r="N39" s="139"/>
    </row>
    <row r="40" spans="1:14">
      <c r="A40" s="92" t="s">
        <v>16</v>
      </c>
      <c r="B40" s="101">
        <v>35</v>
      </c>
      <c r="C40" s="102"/>
      <c r="D40" s="90"/>
      <c r="E40" s="1"/>
      <c r="F40" s="1"/>
      <c r="G40" s="139"/>
      <c r="H40" s="139"/>
      <c r="I40" s="139"/>
      <c r="J40" s="139"/>
      <c r="K40" s="139"/>
      <c r="L40" s="139"/>
      <c r="M40" s="139"/>
      <c r="N40" s="139"/>
    </row>
    <row r="41" spans="1:14">
      <c r="A41" s="92" t="s">
        <v>17</v>
      </c>
      <c r="B41" s="112">
        <v>3.5000000000000003E-2</v>
      </c>
      <c r="C41" s="91"/>
      <c r="D41" s="90"/>
      <c r="E41" s="1"/>
      <c r="F41" s="1"/>
      <c r="G41" s="139"/>
      <c r="H41" s="139"/>
      <c r="I41" s="139"/>
      <c r="J41" s="139"/>
      <c r="K41" s="139"/>
      <c r="L41" s="139"/>
      <c r="M41" s="139"/>
      <c r="N41" s="139"/>
    </row>
    <row r="42" spans="1:14">
      <c r="A42" s="92" t="s">
        <v>51</v>
      </c>
      <c r="B42" s="96">
        <v>4.4999999999999998E-2</v>
      </c>
      <c r="C42" s="102"/>
      <c r="D42" s="90"/>
      <c r="E42" s="1"/>
      <c r="F42" s="1"/>
      <c r="G42" s="139"/>
      <c r="H42" s="139"/>
      <c r="I42" s="139"/>
      <c r="J42" s="139"/>
      <c r="K42" s="139"/>
      <c r="L42" s="139"/>
      <c r="M42" s="139"/>
      <c r="N42" s="139"/>
    </row>
    <row r="43" spans="1:14">
      <c r="A43" s="92" t="s">
        <v>18</v>
      </c>
      <c r="B43" s="113">
        <v>4.4999999999999998E-2</v>
      </c>
      <c r="C43" s="91"/>
      <c r="D43" s="90"/>
      <c r="E43" s="1"/>
      <c r="F43" s="1"/>
      <c r="G43" s="139"/>
      <c r="H43" s="139"/>
      <c r="I43" s="139"/>
      <c r="J43" s="139"/>
      <c r="K43" s="139"/>
      <c r="L43" s="139"/>
      <c r="M43" s="139"/>
      <c r="N43" s="139"/>
    </row>
    <row r="44" spans="1:14">
      <c r="A44" s="92" t="s">
        <v>19</v>
      </c>
      <c r="B44" s="114">
        <v>0.02</v>
      </c>
      <c r="C44" s="91"/>
      <c r="D44" s="90"/>
      <c r="E44" s="1"/>
      <c r="F44" s="1"/>
      <c r="G44" s="139"/>
      <c r="H44" s="139"/>
      <c r="I44" s="139"/>
      <c r="J44" s="139"/>
      <c r="K44" s="139"/>
      <c r="L44" s="139"/>
      <c r="M44" s="139"/>
      <c r="N44" s="139"/>
    </row>
    <row r="45" spans="1:14">
      <c r="A45" s="92" t="s">
        <v>20</v>
      </c>
      <c r="B45" s="45">
        <v>0.1</v>
      </c>
      <c r="C45" s="91"/>
      <c r="D45" s="90"/>
      <c r="E45" s="1"/>
      <c r="F45" s="1"/>
      <c r="G45" s="139"/>
      <c r="H45" s="139"/>
      <c r="I45" s="139"/>
      <c r="J45" s="139"/>
      <c r="K45" s="139"/>
      <c r="L45" s="139"/>
      <c r="M45" s="139"/>
      <c r="N45" s="139"/>
    </row>
    <row r="46" spans="1:14">
      <c r="A46" s="92"/>
      <c r="B46" s="115"/>
      <c r="C46" s="91"/>
      <c r="D46" s="90"/>
      <c r="E46" s="1"/>
      <c r="F46" s="1"/>
      <c r="G46" s="139"/>
      <c r="H46" s="139"/>
      <c r="I46" s="139"/>
      <c r="J46" s="139"/>
      <c r="K46" s="139"/>
      <c r="L46" s="139"/>
      <c r="M46" s="139"/>
      <c r="N46" s="139"/>
    </row>
    <row r="47" spans="1:14">
      <c r="A47" s="90"/>
      <c r="B47" s="90"/>
      <c r="C47" s="91"/>
      <c r="D47" s="90"/>
      <c r="E47" s="1"/>
      <c r="F47" s="1"/>
      <c r="G47" s="139"/>
      <c r="H47" s="139"/>
      <c r="I47" s="139"/>
      <c r="J47" s="139"/>
      <c r="K47" s="139"/>
      <c r="L47" s="139"/>
      <c r="M47" s="139"/>
      <c r="N47" s="139"/>
    </row>
    <row r="48" spans="1:14">
      <c r="A48" s="92" t="s">
        <v>21</v>
      </c>
      <c r="B48" s="90"/>
      <c r="C48" s="91"/>
      <c r="D48" s="90"/>
      <c r="E48" s="1"/>
      <c r="F48" s="1"/>
      <c r="G48" s="139"/>
      <c r="H48" s="139"/>
      <c r="I48" s="139"/>
      <c r="J48" s="139"/>
      <c r="K48" s="139"/>
      <c r="L48" s="139"/>
      <c r="M48" s="139"/>
      <c r="N48" s="139"/>
    </row>
    <row r="49" spans="1:14">
      <c r="A49" s="116" t="s">
        <v>22</v>
      </c>
      <c r="B49" s="116" t="s">
        <v>22</v>
      </c>
      <c r="C49" s="91"/>
      <c r="D49" s="90"/>
      <c r="E49" s="1"/>
      <c r="F49" s="1"/>
      <c r="G49" s="139"/>
      <c r="H49" s="139"/>
      <c r="I49" s="139"/>
      <c r="J49" s="139"/>
      <c r="K49" s="139"/>
      <c r="L49" s="139"/>
      <c r="M49" s="139"/>
      <c r="N49" s="139"/>
    </row>
    <row r="50" spans="1:14">
      <c r="A50" s="90"/>
      <c r="B50" s="90"/>
      <c r="C50" s="91"/>
      <c r="D50" s="90"/>
      <c r="E50" s="1"/>
      <c r="F50" s="1"/>
      <c r="G50" s="139"/>
      <c r="H50" s="139"/>
      <c r="I50" s="139"/>
      <c r="J50" s="139"/>
      <c r="K50" s="139"/>
      <c r="L50" s="139"/>
      <c r="M50" s="139"/>
      <c r="N50" s="139"/>
    </row>
    <row r="51" spans="1:14">
      <c r="A51" s="92" t="s">
        <v>23</v>
      </c>
      <c r="B51" s="117">
        <f>(B4*B9)*B19</f>
        <v>8950.5</v>
      </c>
      <c r="C51" s="91"/>
      <c r="D51" s="90"/>
      <c r="E51" s="1"/>
      <c r="F51" s="1"/>
      <c r="G51" s="139"/>
      <c r="H51" s="139"/>
      <c r="I51" s="139"/>
      <c r="J51" s="139"/>
      <c r="K51" s="139"/>
      <c r="L51" s="139"/>
      <c r="M51" s="139"/>
      <c r="N51" s="139"/>
    </row>
    <row r="52" spans="1:14">
      <c r="A52" s="92" t="s">
        <v>24</v>
      </c>
      <c r="B52" s="117">
        <f>(B4*B14)*B20*B21</f>
        <v>496.41428571428577</v>
      </c>
      <c r="C52" s="118" t="s">
        <v>76</v>
      </c>
      <c r="D52" s="90"/>
      <c r="E52" s="1"/>
      <c r="F52" s="1"/>
      <c r="G52" s="139"/>
      <c r="H52" s="139"/>
      <c r="I52" s="139"/>
      <c r="J52" s="139"/>
      <c r="K52" s="139"/>
      <c r="L52" s="139"/>
      <c r="M52" s="139"/>
      <c r="N52" s="139"/>
    </row>
    <row r="53" spans="1:14">
      <c r="A53" s="92" t="s">
        <v>25</v>
      </c>
      <c r="B53" s="119">
        <f>B52/C53</f>
        <v>0.2757857142857143</v>
      </c>
      <c r="C53" s="120">
        <v>1800</v>
      </c>
      <c r="D53" s="90"/>
      <c r="E53" s="1"/>
      <c r="F53" s="1"/>
      <c r="G53" s="139"/>
      <c r="H53" s="139"/>
      <c r="I53" s="139"/>
      <c r="J53" s="139"/>
      <c r="K53" s="139"/>
      <c r="L53" s="139"/>
      <c r="M53" s="139"/>
      <c r="N53" s="139"/>
    </row>
    <row r="54" spans="1:14">
      <c r="A54" s="92" t="s">
        <v>52</v>
      </c>
      <c r="B54" s="121">
        <f>(((1+(B35/12))^B36*(B35/12)/((1+(B35/12))^B36-1))*B36)-1</f>
        <v>0.13227401864065236</v>
      </c>
      <c r="C54" s="122"/>
      <c r="D54" s="94" t="s">
        <v>0</v>
      </c>
      <c r="E54" s="140"/>
      <c r="F54" s="4"/>
      <c r="G54" s="139"/>
      <c r="H54" s="139"/>
      <c r="I54" s="139"/>
      <c r="J54" s="139"/>
      <c r="K54" s="139"/>
      <c r="L54" s="139"/>
      <c r="M54" s="139"/>
      <c r="N54" s="139"/>
    </row>
    <row r="55" spans="1:14">
      <c r="A55" s="92" t="s">
        <v>57</v>
      </c>
      <c r="B55" s="123">
        <f>B39*B40/116</f>
        <v>0.21120689655172414</v>
      </c>
      <c r="C55" s="122"/>
      <c r="D55" s="90"/>
      <c r="E55" s="1"/>
      <c r="F55" s="1"/>
      <c r="G55" s="139"/>
      <c r="H55" s="139"/>
      <c r="I55" s="139"/>
      <c r="J55" s="139"/>
      <c r="K55" s="139"/>
      <c r="L55" s="139"/>
      <c r="M55" s="139"/>
      <c r="N55" s="139"/>
    </row>
    <row r="56" spans="1:14">
      <c r="A56" s="92" t="s">
        <v>53</v>
      </c>
      <c r="B56" s="124">
        <f>B55*B41</f>
        <v>7.3922413793103461E-3</v>
      </c>
      <c r="C56" s="122"/>
      <c r="D56" s="90"/>
      <c r="E56" s="1"/>
      <c r="F56" s="1"/>
      <c r="G56" s="139"/>
      <c r="H56" s="139"/>
      <c r="I56" s="139"/>
      <c r="J56" s="139"/>
      <c r="K56" s="139"/>
      <c r="L56" s="139"/>
      <c r="M56" s="139"/>
      <c r="N56" s="139"/>
    </row>
    <row r="57" spans="1:14">
      <c r="A57" s="92" t="s">
        <v>54</v>
      </c>
      <c r="B57" s="125">
        <f>B31*B32/B33</f>
        <v>5.6266666666666666E-2</v>
      </c>
      <c r="C57" s="122"/>
      <c r="D57" s="90"/>
      <c r="E57" s="1"/>
      <c r="F57" s="1"/>
      <c r="G57" s="139"/>
      <c r="H57" s="139"/>
      <c r="I57" s="139"/>
      <c r="J57" s="139"/>
      <c r="K57" s="139"/>
      <c r="L57" s="139"/>
      <c r="M57" s="139"/>
      <c r="N57" s="139"/>
    </row>
    <row r="58" spans="1:14">
      <c r="A58" s="92" t="s">
        <v>26</v>
      </c>
      <c r="B58" s="104">
        <f>B51/B23</f>
        <v>8950.5</v>
      </c>
      <c r="C58" s="122"/>
      <c r="D58" s="90"/>
      <c r="E58" s="1"/>
      <c r="F58" s="1"/>
      <c r="G58" s="139"/>
      <c r="H58" s="139"/>
      <c r="I58" s="139"/>
      <c r="J58" s="139"/>
      <c r="K58" s="139"/>
      <c r="L58" s="139"/>
      <c r="M58" s="139"/>
      <c r="N58" s="139"/>
    </row>
    <row r="59" spans="1:14">
      <c r="A59" s="92" t="s">
        <v>0</v>
      </c>
      <c r="B59" s="92" t="s">
        <v>0</v>
      </c>
      <c r="C59" s="91"/>
      <c r="D59" s="90"/>
      <c r="E59" s="1"/>
      <c r="F59" s="1"/>
      <c r="G59" s="139"/>
      <c r="H59" s="139"/>
      <c r="I59" s="139"/>
      <c r="J59" s="139"/>
      <c r="K59" s="139"/>
      <c r="L59" s="139"/>
      <c r="M59" s="139"/>
      <c r="N59" s="139"/>
    </row>
    <row r="60" spans="1:14">
      <c r="A60" s="90"/>
      <c r="B60" s="90"/>
      <c r="C60" s="91"/>
      <c r="D60" s="90"/>
      <c r="E60" s="1"/>
      <c r="F60" s="1"/>
      <c r="G60" s="139"/>
      <c r="H60" s="139"/>
      <c r="I60" s="139"/>
      <c r="J60" s="139"/>
      <c r="K60" s="139"/>
      <c r="L60" s="139"/>
      <c r="M60" s="139"/>
      <c r="N60" s="139"/>
    </row>
    <row r="61" spans="1:14">
      <c r="A61" s="92" t="s">
        <v>27</v>
      </c>
      <c r="B61" s="90"/>
      <c r="C61" s="91"/>
      <c r="D61" s="90"/>
      <c r="E61" s="1"/>
      <c r="F61" s="1"/>
      <c r="G61" s="139"/>
      <c r="H61" s="139"/>
      <c r="I61" s="139"/>
      <c r="J61" s="139"/>
      <c r="K61" s="139"/>
      <c r="L61" s="139"/>
      <c r="M61" s="139"/>
      <c r="N61" s="139"/>
    </row>
    <row r="62" spans="1:14">
      <c r="A62" s="116" t="s">
        <v>28</v>
      </c>
      <c r="B62" s="116" t="s">
        <v>28</v>
      </c>
      <c r="C62" s="126" t="s">
        <v>29</v>
      </c>
      <c r="D62" s="92" t="s">
        <v>30</v>
      </c>
      <c r="E62" s="1"/>
      <c r="F62" s="1"/>
      <c r="G62" s="139"/>
      <c r="H62" s="139"/>
      <c r="I62" s="139"/>
      <c r="J62" s="139"/>
      <c r="K62" s="139"/>
      <c r="L62" s="139"/>
      <c r="M62" s="139"/>
      <c r="N62" s="139"/>
    </row>
    <row r="63" spans="1:14">
      <c r="A63" s="90"/>
      <c r="B63" s="92" t="s">
        <v>31</v>
      </c>
      <c r="C63" s="126" t="s">
        <v>55</v>
      </c>
      <c r="D63" s="126" t="s">
        <v>32</v>
      </c>
      <c r="E63" s="1"/>
      <c r="F63" s="1"/>
      <c r="G63" s="139"/>
      <c r="H63" s="139"/>
      <c r="I63" s="139"/>
      <c r="J63" s="139"/>
      <c r="K63" s="139"/>
      <c r="L63" s="139"/>
      <c r="M63" s="139"/>
      <c r="N63" s="139"/>
    </row>
    <row r="64" spans="1:14">
      <c r="A64" s="90"/>
      <c r="B64" s="126" t="s">
        <v>56</v>
      </c>
      <c r="C64" s="91"/>
      <c r="D64" s="90"/>
      <c r="E64" s="1"/>
      <c r="F64" s="1"/>
      <c r="G64" s="139"/>
      <c r="H64" s="139"/>
      <c r="I64" s="139"/>
      <c r="J64" s="139"/>
      <c r="K64" s="139"/>
      <c r="L64" s="139"/>
      <c r="M64" s="139"/>
      <c r="N64" s="139"/>
    </row>
    <row r="65" spans="1:14">
      <c r="A65" s="90"/>
      <c r="B65" s="116" t="s">
        <v>22</v>
      </c>
      <c r="C65" s="126" t="s">
        <v>22</v>
      </c>
      <c r="D65" s="116" t="s">
        <v>22</v>
      </c>
      <c r="E65" s="1"/>
      <c r="F65" s="1"/>
      <c r="G65" s="139"/>
      <c r="H65" s="139"/>
      <c r="I65" s="139"/>
      <c r="J65" s="139"/>
      <c r="K65" s="139"/>
      <c r="L65" s="139"/>
      <c r="M65" s="139"/>
      <c r="N65" s="139"/>
    </row>
    <row r="66" spans="1:14">
      <c r="A66" s="92" t="s">
        <v>33</v>
      </c>
      <c r="B66" s="108">
        <f>B53*B22</f>
        <v>8247.4821000000011</v>
      </c>
      <c r="C66" s="127">
        <f>B66/B51</f>
        <v>0.92145490196078439</v>
      </c>
      <c r="D66" s="128">
        <f t="shared" ref="D66:D77" si="0">B66/$B$77</f>
        <v>0.19429879252139254</v>
      </c>
      <c r="E66" s="1"/>
      <c r="F66" s="1"/>
      <c r="G66" s="139"/>
      <c r="H66" s="139"/>
      <c r="I66" s="139"/>
      <c r="J66" s="139"/>
      <c r="K66" s="139"/>
      <c r="L66" s="139"/>
      <c r="M66" s="139"/>
      <c r="N66" s="139"/>
    </row>
    <row r="67" spans="1:14">
      <c r="A67" s="92" t="s">
        <v>34</v>
      </c>
      <c r="B67" s="108">
        <f>(B30*(B23*(B24*(1-B28)-(B31*B32)))/B26)+(B30*(B23*(B25*(1-B29)))/B27)</f>
        <v>23674.787999999997</v>
      </c>
      <c r="C67" s="127">
        <f>B67/B51</f>
        <v>2.6450799396681748</v>
      </c>
      <c r="D67" s="128">
        <f t="shared" si="0"/>
        <v>0.55774388665844488</v>
      </c>
      <c r="E67" s="1"/>
      <c r="F67" s="1"/>
      <c r="G67" s="139"/>
      <c r="H67" s="139"/>
      <c r="I67" s="139"/>
      <c r="J67" s="139"/>
      <c r="K67" s="139"/>
      <c r="L67" s="139"/>
      <c r="M67" s="139"/>
      <c r="N67" s="139"/>
    </row>
    <row r="68" spans="1:14">
      <c r="A68" s="92" t="s">
        <v>35</v>
      </c>
      <c r="B68" s="108">
        <f>(B30*((B23*B24*B34*B54)/B26))+(B30*((B23*B25)*B34*B54)/B27)</f>
        <v>2628.5778696150701</v>
      </c>
      <c r="C68" s="127">
        <f>B68/B51</f>
        <v>0.29367944468075191</v>
      </c>
      <c r="D68" s="128">
        <f t="shared" si="0"/>
        <v>6.1925506466350796E-2</v>
      </c>
      <c r="E68" s="1"/>
      <c r="F68" s="1"/>
      <c r="G68" s="139"/>
      <c r="H68" s="139"/>
      <c r="I68" s="139"/>
      <c r="J68" s="139"/>
      <c r="K68" s="139"/>
      <c r="L68" s="139"/>
      <c r="M68" s="139"/>
      <c r="N68" s="139"/>
    </row>
    <row r="69" spans="1:14">
      <c r="A69" s="92" t="s">
        <v>36</v>
      </c>
      <c r="B69" s="108">
        <f>(B30*(B23*B37))</f>
        <v>4050</v>
      </c>
      <c r="C69" s="127">
        <f>B69/B51</f>
        <v>0.45248868778280543</v>
      </c>
      <c r="D69" s="128">
        <f t="shared" si="0"/>
        <v>9.5412163393678626E-2</v>
      </c>
      <c r="E69" s="1"/>
      <c r="F69" s="1"/>
      <c r="G69" s="139"/>
      <c r="H69" s="139"/>
      <c r="I69" s="139"/>
      <c r="J69" s="139"/>
      <c r="K69" s="139"/>
      <c r="L69" s="139"/>
      <c r="M69" s="139"/>
      <c r="N69" s="139"/>
    </row>
    <row r="70" spans="1:14">
      <c r="A70" s="92" t="s">
        <v>37</v>
      </c>
      <c r="B70" s="108">
        <f>C70*B51</f>
        <v>447.52500000000003</v>
      </c>
      <c r="C70" s="127">
        <f>(B38)</f>
        <v>0.05</v>
      </c>
      <c r="D70" s="128">
        <f t="shared" si="0"/>
        <v>1.0543044055001489E-2</v>
      </c>
      <c r="E70" s="1"/>
      <c r="F70" s="1"/>
      <c r="G70" s="139"/>
      <c r="H70" s="139"/>
      <c r="I70" s="139"/>
      <c r="J70" s="139"/>
      <c r="K70" s="139"/>
      <c r="L70" s="139"/>
      <c r="M70" s="139"/>
      <c r="N70" s="139"/>
    </row>
    <row r="71" spans="1:14">
      <c r="A71" s="92" t="s">
        <v>38</v>
      </c>
      <c r="B71" s="108">
        <f>C71*B51</f>
        <v>1956.5715840517244</v>
      </c>
      <c r="C71" s="127">
        <f>(B55+B56)</f>
        <v>0.2185991379310345</v>
      </c>
      <c r="D71" s="128">
        <f t="shared" si="0"/>
        <v>4.6094006831844871E-2</v>
      </c>
      <c r="E71" s="1"/>
      <c r="F71" s="1"/>
      <c r="G71" s="139"/>
      <c r="H71" s="139"/>
      <c r="I71" s="139"/>
      <c r="J71" s="139"/>
      <c r="K71" s="139"/>
      <c r="L71" s="139"/>
      <c r="M71" s="139"/>
      <c r="N71" s="139"/>
    </row>
    <row r="72" spans="1:14">
      <c r="A72" s="92" t="s">
        <v>39</v>
      </c>
      <c r="B72" s="108">
        <f>C72*B51</f>
        <v>503.6148</v>
      </c>
      <c r="C72" s="127">
        <f>(B57)</f>
        <v>5.6266666666666666E-2</v>
      </c>
      <c r="D72" s="128">
        <f t="shared" si="0"/>
        <v>1.1864438909895008E-2</v>
      </c>
      <c r="E72" s="1"/>
      <c r="F72" s="1"/>
      <c r="G72" s="139"/>
      <c r="H72" s="139"/>
      <c r="I72" s="139"/>
      <c r="J72" s="139"/>
      <c r="K72" s="139"/>
      <c r="L72" s="139"/>
      <c r="M72" s="139"/>
      <c r="N72" s="139"/>
    </row>
    <row r="73" spans="1:14">
      <c r="A73" s="92" t="s">
        <v>40</v>
      </c>
      <c r="B73" s="108">
        <f>SUM(B66:B72)</f>
        <v>41508.559353666795</v>
      </c>
      <c r="C73" s="127">
        <f>SUM(C66:C72)</f>
        <v>4.637568778690218</v>
      </c>
      <c r="D73" s="128">
        <f t="shared" si="0"/>
        <v>0.97788183883660829</v>
      </c>
      <c r="E73" s="1"/>
      <c r="F73" s="1"/>
      <c r="G73" s="139"/>
      <c r="H73" s="139"/>
      <c r="I73" s="139"/>
      <c r="J73" s="139"/>
      <c r="K73" s="139"/>
      <c r="L73" s="139"/>
      <c r="M73" s="139"/>
      <c r="N73" s="139"/>
    </row>
    <row r="74" spans="1:14">
      <c r="A74" s="92" t="s">
        <v>41</v>
      </c>
      <c r="B74" s="108">
        <f>B42*B51</f>
        <v>402.77249999999998</v>
      </c>
      <c r="C74" s="127">
        <f>B42</f>
        <v>4.4999999999999998E-2</v>
      </c>
      <c r="D74" s="128">
        <f t="shared" si="0"/>
        <v>9.4887396495013394E-3</v>
      </c>
      <c r="E74" s="1"/>
      <c r="F74" s="1"/>
      <c r="G74" s="139"/>
      <c r="H74" s="139"/>
      <c r="I74" s="139"/>
      <c r="J74" s="139"/>
      <c r="K74" s="139"/>
      <c r="L74" s="139"/>
      <c r="M74" s="139"/>
      <c r="N74" s="139"/>
    </row>
    <row r="75" spans="1:14">
      <c r="A75" s="92" t="s">
        <v>42</v>
      </c>
      <c r="B75" s="108">
        <f>B43*B66</f>
        <v>371.13669450000003</v>
      </c>
      <c r="C75" s="127">
        <f>B75/B51</f>
        <v>4.1465470588235298E-2</v>
      </c>
      <c r="D75" s="128">
        <f t="shared" si="0"/>
        <v>8.743445663462664E-3</v>
      </c>
      <c r="E75" s="1"/>
      <c r="F75" s="1"/>
      <c r="G75" s="139"/>
      <c r="H75" s="139"/>
      <c r="I75" s="139"/>
      <c r="J75" s="139"/>
      <c r="K75" s="139"/>
      <c r="L75" s="139"/>
      <c r="M75" s="139"/>
      <c r="N75" s="139"/>
    </row>
    <row r="76" spans="1:14">
      <c r="A76" s="92" t="s">
        <v>43</v>
      </c>
      <c r="B76" s="108">
        <f>B44*B66</f>
        <v>164.94964200000001</v>
      </c>
      <c r="C76" s="127">
        <f>B76/B51</f>
        <v>1.8429098039215688E-2</v>
      </c>
      <c r="D76" s="128">
        <f t="shared" si="0"/>
        <v>3.8859758504278508E-3</v>
      </c>
      <c r="E76" s="1"/>
      <c r="F76" s="1"/>
      <c r="G76" s="139"/>
      <c r="H76" s="139"/>
      <c r="I76" s="139"/>
      <c r="J76" s="139"/>
      <c r="K76" s="139"/>
      <c r="L76" s="139"/>
      <c r="M76" s="139"/>
      <c r="N76" s="139"/>
    </row>
    <row r="77" spans="1:14" s="6" customFormat="1">
      <c r="A77" s="129" t="s">
        <v>44</v>
      </c>
      <c r="B77" s="130">
        <f>B73+B74+B75+B76</f>
        <v>42447.418190166791</v>
      </c>
      <c r="C77" s="131">
        <f>SUM(C73:C76)</f>
        <v>4.7424633473176696</v>
      </c>
      <c r="D77" s="132">
        <f t="shared" si="0"/>
        <v>1</v>
      </c>
      <c r="E77" s="141"/>
      <c r="F77" s="141"/>
      <c r="G77" s="142"/>
      <c r="H77" s="142"/>
      <c r="I77" s="142"/>
      <c r="J77" s="142"/>
      <c r="K77" s="142"/>
      <c r="L77" s="142"/>
      <c r="M77" s="142"/>
      <c r="N77" s="142"/>
    </row>
    <row r="78" spans="1:14" s="6" customFormat="1">
      <c r="A78" s="133" t="s">
        <v>78</v>
      </c>
      <c r="B78" s="130">
        <f>+B77*0.16</f>
        <v>6791.5869104266867</v>
      </c>
      <c r="C78" s="131"/>
      <c r="D78" s="132"/>
      <c r="E78" s="141"/>
      <c r="F78" s="141"/>
      <c r="G78" s="142"/>
      <c r="H78" s="142"/>
      <c r="I78" s="142"/>
      <c r="J78" s="142"/>
      <c r="K78" s="142"/>
      <c r="L78" s="142"/>
      <c r="M78" s="142"/>
      <c r="N78" s="142"/>
    </row>
    <row r="79" spans="1:14">
      <c r="A79" s="92" t="s">
        <v>79</v>
      </c>
      <c r="B79" s="108">
        <f>B45*B77</f>
        <v>4244.7418190166791</v>
      </c>
      <c r="C79" s="127">
        <f>B79/B51</f>
        <v>0.47424633473176686</v>
      </c>
      <c r="D79" s="134" t="s">
        <v>0</v>
      </c>
      <c r="E79" s="1"/>
      <c r="F79" s="1"/>
      <c r="G79" s="139"/>
      <c r="H79" s="139"/>
      <c r="I79" s="139"/>
      <c r="J79" s="139"/>
      <c r="K79" s="139"/>
      <c r="L79" s="139"/>
      <c r="M79" s="139"/>
      <c r="N79" s="139"/>
    </row>
    <row r="80" spans="1:14" s="6" customFormat="1">
      <c r="A80" s="129" t="s">
        <v>45</v>
      </c>
      <c r="B80" s="130">
        <f>+B79+B78+B77</f>
        <v>53483.746919610159</v>
      </c>
      <c r="C80" s="131">
        <f>C77+C79</f>
        <v>5.2167096820494363</v>
      </c>
      <c r="D80" s="135" t="s">
        <v>0</v>
      </c>
      <c r="E80" s="141"/>
      <c r="F80" s="143"/>
      <c r="G80" s="142"/>
      <c r="H80" s="142"/>
      <c r="I80" s="142"/>
      <c r="J80" s="142"/>
      <c r="K80" s="142"/>
      <c r="L80" s="142"/>
      <c r="M80" s="142"/>
      <c r="N80" s="142"/>
    </row>
    <row r="81" spans="1:14">
      <c r="A81" s="92"/>
      <c r="B81" s="108"/>
      <c r="C81" s="127"/>
      <c r="D81" s="136"/>
      <c r="E81" s="1"/>
      <c r="F81" s="1"/>
      <c r="G81" s="139"/>
      <c r="H81" s="139"/>
      <c r="I81" s="139"/>
      <c r="J81" s="139"/>
      <c r="K81" s="139"/>
      <c r="L81" s="139"/>
      <c r="M81" s="139"/>
      <c r="N81" s="139"/>
    </row>
    <row r="82" spans="1:14">
      <c r="A82" s="92"/>
      <c r="B82" s="108"/>
      <c r="C82" s="127"/>
      <c r="D82" s="136"/>
      <c r="E82" s="1"/>
      <c r="F82" s="1"/>
      <c r="G82" s="139"/>
      <c r="H82" s="139"/>
      <c r="I82" s="139"/>
      <c r="J82" s="139"/>
      <c r="K82" s="139"/>
      <c r="L82" s="139"/>
      <c r="M82" s="139"/>
      <c r="N82" s="139"/>
    </row>
    <row r="83" spans="1:14">
      <c r="A83" s="90" t="str">
        <f>+A51</f>
        <v>KMS/AÑO</v>
      </c>
      <c r="B83" s="137">
        <f>+B51</f>
        <v>8950.5</v>
      </c>
      <c r="C83" s="127"/>
      <c r="D83" s="136"/>
      <c r="E83" s="1"/>
      <c r="F83" s="1"/>
      <c r="G83" s="139"/>
      <c r="H83" s="139"/>
      <c r="I83" s="139"/>
      <c r="J83" s="139"/>
      <c r="K83" s="139"/>
      <c r="L83" s="139"/>
      <c r="M83" s="139"/>
      <c r="N83" s="139"/>
    </row>
    <row r="84" spans="1:14">
      <c r="A84" s="92" t="str">
        <f>+A52</f>
        <v>HORAS/AÑO</v>
      </c>
      <c r="B84" s="137">
        <f>+B52</f>
        <v>496.41428571428577</v>
      </c>
      <c r="C84" s="127"/>
      <c r="D84" s="136"/>
      <c r="E84" s="1"/>
      <c r="F84" s="1"/>
      <c r="G84" s="139"/>
      <c r="H84" s="139"/>
      <c r="I84" s="139"/>
      <c r="J84" s="139"/>
      <c r="K84" s="139"/>
      <c r="L84" s="139"/>
      <c r="M84" s="139"/>
      <c r="N84" s="139"/>
    </row>
    <row r="85" spans="1:14">
      <c r="A85" s="90" t="str">
        <f>+A23</f>
        <v xml:space="preserve">Nº DE VEHICULOS </v>
      </c>
      <c r="B85" s="90">
        <f>+B23</f>
        <v>1</v>
      </c>
      <c r="C85" s="91"/>
      <c r="D85" s="90"/>
      <c r="E85" s="1"/>
      <c r="F85" s="1"/>
      <c r="G85" s="139"/>
      <c r="H85" s="139"/>
      <c r="I85" s="139"/>
      <c r="J85" s="139"/>
      <c r="K85" s="139"/>
      <c r="L85" s="139"/>
      <c r="M85" s="139"/>
      <c r="N85" s="139"/>
    </row>
    <row r="86" spans="1:14">
      <c r="A86" s="90" t="str">
        <f>+A53</f>
        <v>Nº DE EMPLEADOS/AÑO</v>
      </c>
      <c r="B86" s="138">
        <f>+B53</f>
        <v>0.2757857142857143</v>
      </c>
      <c r="C86" s="91"/>
      <c r="D86" s="90"/>
      <c r="E86" s="1"/>
      <c r="F86" s="1"/>
      <c r="G86" s="139"/>
      <c r="H86" s="139"/>
      <c r="I86" s="139"/>
      <c r="J86" s="139"/>
      <c r="K86" s="139"/>
      <c r="L86" s="139"/>
      <c r="M86" s="139"/>
      <c r="N86" s="139"/>
    </row>
    <row r="87" spans="1:14">
      <c r="A87" s="90" t="str">
        <f>+A80</f>
        <v>TOTAL EXPLOTACION (Bº 10%)</v>
      </c>
      <c r="B87" s="137">
        <f>+B80</f>
        <v>53483.746919610159</v>
      </c>
      <c r="C87" s="91"/>
      <c r="D87" s="90"/>
      <c r="E87" s="1"/>
      <c r="F87" s="1"/>
      <c r="G87" s="139"/>
      <c r="H87" s="139"/>
      <c r="I87" s="139"/>
      <c r="J87" s="139"/>
      <c r="K87" s="139"/>
      <c r="L87" s="139"/>
      <c r="M87" s="139"/>
      <c r="N87" s="139"/>
    </row>
    <row r="88" spans="1:14">
      <c r="E88" s="1"/>
      <c r="F88" s="1"/>
      <c r="G88" s="139"/>
      <c r="H88" s="139"/>
      <c r="I88" s="139"/>
      <c r="J88" s="139"/>
      <c r="K88" s="139"/>
      <c r="L88" s="139"/>
      <c r="M88" s="139"/>
      <c r="N88" s="139"/>
    </row>
    <row r="89" spans="1:14">
      <c r="E89" s="1"/>
      <c r="F89" s="1"/>
      <c r="G89" s="139"/>
      <c r="H89" s="139"/>
      <c r="I89" s="139"/>
      <c r="J89" s="139"/>
      <c r="K89" s="139"/>
      <c r="L89" s="139"/>
      <c r="M89" s="139"/>
      <c r="N89" s="139"/>
    </row>
    <row r="90" spans="1:14">
      <c r="E90" s="1"/>
      <c r="F90" s="1"/>
      <c r="G90" s="139"/>
      <c r="H90" s="139"/>
      <c r="I90" s="139"/>
      <c r="J90" s="139"/>
      <c r="K90" s="139"/>
      <c r="L90" s="139"/>
      <c r="M90" s="139"/>
      <c r="N90" s="139"/>
    </row>
    <row r="91" spans="1:14">
      <c r="E91" s="1"/>
      <c r="F91" s="1"/>
      <c r="G91" s="139"/>
      <c r="H91" s="139"/>
      <c r="I91" s="139"/>
      <c r="J91" s="139"/>
      <c r="K91" s="139"/>
      <c r="L91" s="139"/>
      <c r="M91" s="139"/>
      <c r="N91" s="139"/>
    </row>
    <row r="92" spans="1:14">
      <c r="E92" s="1"/>
      <c r="F92" s="1"/>
      <c r="G92" s="139"/>
      <c r="H92" s="139"/>
      <c r="I92" s="139"/>
      <c r="J92" s="139"/>
      <c r="K92" s="139"/>
      <c r="L92" s="139"/>
      <c r="M92" s="139"/>
      <c r="N92" s="139"/>
    </row>
    <row r="93" spans="1:14">
      <c r="E93" s="1"/>
      <c r="F93" s="1"/>
      <c r="G93" s="139"/>
      <c r="H93" s="139"/>
      <c r="I93" s="139"/>
      <c r="J93" s="139"/>
      <c r="K93" s="139"/>
      <c r="L93" s="139"/>
      <c r="M93" s="139"/>
      <c r="N93" s="139"/>
    </row>
    <row r="94" spans="1:14">
      <c r="E94" s="1"/>
      <c r="F94" s="1"/>
      <c r="G94" s="139"/>
      <c r="H94" s="139"/>
      <c r="I94" s="139"/>
      <c r="J94" s="139"/>
      <c r="K94" s="139"/>
      <c r="L94" s="139"/>
      <c r="M94" s="139"/>
      <c r="N94" s="139"/>
    </row>
    <row r="95" spans="1:14">
      <c r="E95" s="1"/>
      <c r="F95" s="1"/>
      <c r="G95" s="139"/>
      <c r="H95" s="139"/>
      <c r="I95" s="139"/>
      <c r="J95" s="139"/>
      <c r="K95" s="139"/>
      <c r="L95" s="139"/>
      <c r="M95" s="139"/>
      <c r="N95" s="139"/>
    </row>
    <row r="96" spans="1:14">
      <c r="E96" s="1"/>
      <c r="F96" s="1"/>
      <c r="G96" s="139"/>
      <c r="H96" s="139"/>
      <c r="I96" s="139"/>
      <c r="J96" s="139"/>
      <c r="K96" s="139"/>
      <c r="L96" s="139"/>
      <c r="M96" s="139"/>
      <c r="N96" s="139"/>
    </row>
    <row r="97" spans="5:14">
      <c r="E97" s="1"/>
      <c r="F97" s="1"/>
      <c r="G97" s="139"/>
      <c r="H97" s="139"/>
      <c r="I97" s="139"/>
      <c r="J97" s="139"/>
      <c r="K97" s="139"/>
      <c r="L97" s="139"/>
      <c r="M97" s="139"/>
      <c r="N97" s="139"/>
    </row>
    <row r="98" spans="5:14">
      <c r="E98" s="1"/>
      <c r="F98" s="1"/>
      <c r="G98" s="139"/>
      <c r="H98" s="139"/>
      <c r="I98" s="139"/>
      <c r="J98" s="139"/>
      <c r="K98" s="139"/>
      <c r="L98" s="139"/>
      <c r="M98" s="139"/>
      <c r="N98" s="139"/>
    </row>
    <row r="99" spans="5:14">
      <c r="E99" s="1"/>
      <c r="F99" s="1"/>
      <c r="G99" s="139"/>
      <c r="H99" s="139"/>
      <c r="I99" s="139"/>
      <c r="J99" s="139"/>
      <c r="K99" s="139"/>
      <c r="L99" s="139"/>
      <c r="M99" s="139"/>
      <c r="N99" s="139"/>
    </row>
    <row r="100" spans="5:14">
      <c r="E100" s="1"/>
      <c r="F100" s="1"/>
      <c r="G100" s="139"/>
      <c r="H100" s="139"/>
      <c r="I100" s="139"/>
      <c r="J100" s="139"/>
      <c r="K100" s="139"/>
      <c r="L100" s="139"/>
      <c r="M100" s="139"/>
      <c r="N100" s="139"/>
    </row>
    <row r="101" spans="5:14">
      <c r="E101" s="1"/>
      <c r="F101" s="1"/>
      <c r="G101" s="139"/>
      <c r="H101" s="139"/>
      <c r="I101" s="139"/>
      <c r="J101" s="139"/>
      <c r="K101" s="139"/>
      <c r="L101" s="139"/>
      <c r="M101" s="139"/>
      <c r="N101" s="139"/>
    </row>
    <row r="102" spans="5:14">
      <c r="E102" s="1"/>
      <c r="F102" s="1"/>
      <c r="G102" s="139"/>
      <c r="H102" s="139"/>
      <c r="I102" s="139"/>
      <c r="J102" s="139"/>
      <c r="K102" s="139"/>
      <c r="L102" s="139"/>
      <c r="M102" s="139"/>
      <c r="N102" s="139"/>
    </row>
    <row r="103" spans="5:14">
      <c r="E103" s="1"/>
      <c r="F103" s="1"/>
      <c r="G103" s="139"/>
      <c r="H103" s="139"/>
      <c r="I103" s="139"/>
      <c r="J103" s="139"/>
      <c r="K103" s="139"/>
      <c r="L103" s="139"/>
      <c r="M103" s="139"/>
      <c r="N103" s="139"/>
    </row>
    <row r="104" spans="5:14">
      <c r="E104" s="1"/>
      <c r="F104" s="1"/>
      <c r="G104" s="139"/>
      <c r="H104" s="139"/>
      <c r="I104" s="139"/>
      <c r="J104" s="139"/>
      <c r="K104" s="139"/>
      <c r="L104" s="139"/>
      <c r="M104" s="139"/>
      <c r="N104" s="139"/>
    </row>
  </sheetData>
  <phoneticPr fontId="0" type="noConversion"/>
  <pageMargins left="0.75" right="0.75" top="1" bottom="1" header="0" footer="0"/>
  <pageSetup paperSize="9" orientation="portrait" horizontalDpi="4294967293" r:id="rId1"/>
  <headerFooter alignWithMargins="0"/>
</worksheet>
</file>

<file path=xl/worksheets/sheet5.xml><?xml version="1.0" encoding="utf-8"?>
<worksheet xmlns="http://schemas.openxmlformats.org/spreadsheetml/2006/main" xmlns:r="http://schemas.openxmlformats.org/officeDocument/2006/relationships">
  <dimension ref="A1:N98"/>
  <sheetViews>
    <sheetView topLeftCell="A40" workbookViewId="0">
      <selection activeCell="C2" sqref="A2:C2"/>
    </sheetView>
  </sheetViews>
  <sheetFormatPr baseColWidth="10" defaultColWidth="11" defaultRowHeight="12.75"/>
  <cols>
    <col min="1" max="1" width="46.42578125" style="2" customWidth="1"/>
    <col min="2" max="2" width="16.7109375" style="2" customWidth="1"/>
    <col min="3" max="3" width="11" style="5"/>
    <col min="4" max="4" width="11" style="2"/>
    <col min="5" max="5" width="6.140625" style="2" customWidth="1"/>
    <col min="6" max="6" width="9.7109375" style="2" customWidth="1"/>
    <col min="7" max="16384" width="11" style="3"/>
  </cols>
  <sheetData>
    <row r="1" spans="1:14">
      <c r="A1" s="90"/>
      <c r="B1" s="93"/>
      <c r="C1" s="91"/>
      <c r="D1" s="90"/>
      <c r="E1" s="1"/>
      <c r="F1" s="1"/>
      <c r="G1" s="139"/>
      <c r="H1" s="139"/>
      <c r="I1" s="139"/>
      <c r="J1" s="139"/>
      <c r="K1" s="139"/>
      <c r="L1" s="139"/>
      <c r="M1" s="139"/>
      <c r="N1" s="139"/>
    </row>
    <row r="2" spans="1:14">
      <c r="A2" s="144" t="s">
        <v>1</v>
      </c>
      <c r="B2" s="145" t="s">
        <v>88</v>
      </c>
      <c r="C2" s="146" t="s">
        <v>85</v>
      </c>
      <c r="D2" s="90"/>
      <c r="E2" s="1"/>
      <c r="F2" s="1"/>
      <c r="G2" s="139"/>
      <c r="H2" s="139"/>
      <c r="I2" s="139"/>
      <c r="J2" s="139"/>
      <c r="K2" s="139"/>
      <c r="L2" s="139"/>
      <c r="M2" s="139"/>
      <c r="N2" s="139"/>
    </row>
    <row r="3" spans="1:14">
      <c r="A3" s="92" t="s">
        <v>2</v>
      </c>
      <c r="B3" s="94" t="s">
        <v>0</v>
      </c>
      <c r="C3" s="91"/>
      <c r="D3" s="90"/>
      <c r="E3" s="1"/>
      <c r="F3" s="1"/>
      <c r="G3" s="139"/>
      <c r="H3" s="139"/>
      <c r="I3" s="139"/>
      <c r="J3" s="139"/>
      <c r="K3" s="139"/>
      <c r="L3" s="139"/>
      <c r="M3" s="139"/>
      <c r="N3" s="139"/>
    </row>
    <row r="4" spans="1:14">
      <c r="A4" s="92" t="s">
        <v>58</v>
      </c>
      <c r="B4" s="95">
        <v>1950</v>
      </c>
      <c r="C4" s="91"/>
      <c r="D4" s="90"/>
      <c r="E4" s="1"/>
      <c r="F4" s="1"/>
      <c r="G4" s="139"/>
      <c r="H4" s="139"/>
      <c r="I4" s="139"/>
      <c r="J4" s="139"/>
      <c r="K4" s="139"/>
      <c r="L4" s="139"/>
      <c r="M4" s="139"/>
      <c r="N4" s="139"/>
    </row>
    <row r="5" spans="1:14">
      <c r="A5" s="92" t="s">
        <v>59</v>
      </c>
      <c r="B5" s="95"/>
      <c r="C5" s="91"/>
      <c r="D5" s="90"/>
      <c r="E5" s="1"/>
      <c r="F5" s="1"/>
      <c r="G5" s="139"/>
      <c r="H5" s="139"/>
      <c r="I5" s="139"/>
      <c r="J5" s="139"/>
      <c r="K5" s="139"/>
      <c r="L5" s="139"/>
      <c r="M5" s="139"/>
      <c r="N5" s="139"/>
    </row>
    <row r="6" spans="1:14">
      <c r="A6" s="92" t="s">
        <v>60</v>
      </c>
      <c r="B6" s="95"/>
      <c r="C6" s="91"/>
      <c r="D6" s="90"/>
      <c r="E6" s="1"/>
      <c r="F6" s="1"/>
      <c r="G6" s="139"/>
      <c r="H6" s="139"/>
      <c r="I6" s="139"/>
      <c r="J6" s="139"/>
      <c r="K6" s="139"/>
      <c r="L6" s="139"/>
      <c r="M6" s="139"/>
      <c r="N6" s="139"/>
    </row>
    <row r="7" spans="1:14">
      <c r="A7" s="92" t="s">
        <v>70</v>
      </c>
      <c r="B7" s="95"/>
      <c r="C7" s="91"/>
      <c r="D7" s="90"/>
      <c r="E7" s="1"/>
      <c r="F7" s="1"/>
      <c r="G7" s="139"/>
      <c r="H7" s="139"/>
      <c r="I7" s="139"/>
      <c r="J7" s="139"/>
      <c r="K7" s="139"/>
      <c r="L7" s="139"/>
      <c r="M7" s="139"/>
      <c r="N7" s="139"/>
    </row>
    <row r="8" spans="1:14">
      <c r="A8" s="92" t="s">
        <v>72</v>
      </c>
      <c r="B8" s="95"/>
      <c r="C8" s="91" t="s">
        <v>67</v>
      </c>
      <c r="D8" s="90"/>
      <c r="E8" s="1"/>
      <c r="F8" s="1"/>
      <c r="G8" s="139"/>
      <c r="H8" s="139"/>
      <c r="I8" s="139"/>
      <c r="J8" s="139"/>
      <c r="K8" s="139"/>
      <c r="L8" s="139"/>
      <c r="M8" s="139"/>
      <c r="N8" s="139"/>
    </row>
    <row r="9" spans="1:14">
      <c r="A9" s="92" t="s">
        <v>61</v>
      </c>
      <c r="B9" s="96">
        <v>4.5</v>
      </c>
      <c r="C9" s="91">
        <v>21</v>
      </c>
      <c r="D9" s="90"/>
      <c r="E9" s="1"/>
      <c r="F9" s="1"/>
      <c r="G9" s="139"/>
      <c r="H9" s="139"/>
      <c r="I9" s="139"/>
      <c r="J9" s="139"/>
      <c r="K9" s="139"/>
      <c r="L9" s="139"/>
      <c r="M9" s="139"/>
      <c r="N9" s="139"/>
    </row>
    <row r="10" spans="1:14">
      <c r="A10" s="92" t="s">
        <v>62</v>
      </c>
      <c r="B10" s="96"/>
      <c r="C10" s="91"/>
      <c r="D10" s="90"/>
      <c r="E10" s="1"/>
      <c r="F10" s="1"/>
      <c r="G10" s="139"/>
      <c r="H10" s="139"/>
      <c r="I10" s="139"/>
      <c r="J10" s="139"/>
      <c r="K10" s="139"/>
      <c r="L10" s="139"/>
      <c r="M10" s="139"/>
      <c r="N10" s="139"/>
    </row>
    <row r="11" spans="1:14">
      <c r="A11" s="92" t="s">
        <v>63</v>
      </c>
      <c r="B11" s="96"/>
      <c r="C11" s="91"/>
      <c r="D11" s="90"/>
      <c r="E11" s="1"/>
      <c r="F11" s="1"/>
      <c r="G11" s="139"/>
      <c r="H11" s="139"/>
      <c r="I11" s="139"/>
      <c r="J11" s="139"/>
      <c r="K11" s="139"/>
      <c r="L11" s="139"/>
      <c r="M11" s="139"/>
      <c r="N11" s="139"/>
    </row>
    <row r="12" spans="1:14">
      <c r="A12" s="92" t="s">
        <v>71</v>
      </c>
      <c r="B12" s="96"/>
      <c r="C12" s="91"/>
      <c r="D12" s="90"/>
      <c r="E12" s="1"/>
      <c r="F12" s="1"/>
      <c r="G12" s="139"/>
      <c r="H12" s="139"/>
      <c r="I12" s="139"/>
      <c r="J12" s="139"/>
      <c r="K12" s="139"/>
      <c r="L12" s="139"/>
      <c r="M12" s="139"/>
      <c r="N12" s="139"/>
    </row>
    <row r="13" spans="1:14">
      <c r="A13" s="92" t="s">
        <v>73</v>
      </c>
      <c r="B13" s="96"/>
      <c r="C13" s="91"/>
      <c r="D13" s="90"/>
      <c r="E13" s="1"/>
      <c r="F13" s="1"/>
      <c r="G13" s="139"/>
      <c r="H13" s="139"/>
      <c r="I13" s="139"/>
      <c r="J13" s="139"/>
      <c r="K13" s="139"/>
      <c r="L13" s="139"/>
      <c r="M13" s="139"/>
      <c r="N13" s="139"/>
    </row>
    <row r="14" spans="1:14">
      <c r="A14" s="92" t="s">
        <v>64</v>
      </c>
      <c r="B14" s="97">
        <f>+B9/C9</f>
        <v>0.21428571428571427</v>
      </c>
      <c r="C14" s="91"/>
      <c r="D14" s="90"/>
      <c r="E14" s="1"/>
      <c r="F14" s="1"/>
      <c r="G14" s="139"/>
      <c r="H14" s="139"/>
      <c r="I14" s="139"/>
      <c r="J14" s="139"/>
      <c r="K14" s="139"/>
      <c r="L14" s="139"/>
      <c r="M14" s="139"/>
      <c r="N14" s="139"/>
    </row>
    <row r="15" spans="1:14">
      <c r="A15" s="92" t="s">
        <v>65</v>
      </c>
      <c r="B15" s="97"/>
      <c r="C15" s="91"/>
      <c r="D15" s="90"/>
      <c r="E15" s="1"/>
      <c r="F15" s="1"/>
      <c r="G15" s="139"/>
      <c r="H15" s="139"/>
      <c r="I15" s="139"/>
      <c r="J15" s="139"/>
      <c r="K15" s="139"/>
      <c r="L15" s="139"/>
      <c r="M15" s="139"/>
      <c r="N15" s="139"/>
    </row>
    <row r="16" spans="1:14">
      <c r="A16" s="92" t="s">
        <v>66</v>
      </c>
      <c r="B16" s="97"/>
      <c r="C16" s="91"/>
      <c r="D16" s="90"/>
      <c r="E16" s="1"/>
      <c r="F16" s="1"/>
      <c r="G16" s="139"/>
      <c r="H16" s="139"/>
      <c r="I16" s="139"/>
      <c r="J16" s="139"/>
      <c r="K16" s="139"/>
      <c r="L16" s="139"/>
      <c r="M16" s="139"/>
      <c r="N16" s="139"/>
    </row>
    <row r="17" spans="1:14">
      <c r="A17" s="92" t="s">
        <v>74</v>
      </c>
      <c r="B17" s="97"/>
      <c r="C17" s="91"/>
      <c r="D17" s="90"/>
      <c r="E17" s="1"/>
      <c r="F17" s="1"/>
      <c r="G17" s="139"/>
      <c r="H17" s="139"/>
      <c r="I17" s="139"/>
      <c r="J17" s="139"/>
      <c r="K17" s="139"/>
      <c r="L17" s="139"/>
      <c r="M17" s="139"/>
      <c r="N17" s="139"/>
    </row>
    <row r="18" spans="1:14">
      <c r="A18" s="92" t="s">
        <v>75</v>
      </c>
      <c r="B18" s="97"/>
      <c r="C18" s="91"/>
      <c r="D18" s="90"/>
      <c r="E18" s="1"/>
      <c r="F18" s="1"/>
      <c r="G18" s="139"/>
      <c r="H18" s="139"/>
      <c r="I18" s="139"/>
      <c r="J18" s="139"/>
      <c r="K18" s="139"/>
      <c r="L18" s="139"/>
      <c r="M18" s="139"/>
      <c r="N18" s="139"/>
    </row>
    <row r="19" spans="1:14">
      <c r="A19" s="92" t="s">
        <v>3</v>
      </c>
      <c r="B19" s="98">
        <v>1.02</v>
      </c>
      <c r="C19" s="91"/>
      <c r="D19" s="90"/>
      <c r="E19" s="1"/>
      <c r="F19" s="1"/>
      <c r="G19" s="139"/>
      <c r="H19" s="139"/>
      <c r="I19" s="139"/>
      <c r="J19" s="139"/>
      <c r="K19" s="139"/>
      <c r="L19" s="139"/>
      <c r="M19" s="139"/>
      <c r="N19" s="139"/>
    </row>
    <row r="20" spans="1:14">
      <c r="A20" s="92" t="s">
        <v>4</v>
      </c>
      <c r="B20" s="99">
        <v>1.08</v>
      </c>
      <c r="C20" s="91"/>
      <c r="D20" s="90"/>
      <c r="E20" s="1"/>
      <c r="F20" s="1"/>
      <c r="G20" s="139"/>
      <c r="H20" s="139"/>
      <c r="I20" s="139"/>
      <c r="J20" s="139"/>
      <c r="K20" s="139"/>
      <c r="L20" s="139"/>
      <c r="M20" s="139"/>
      <c r="N20" s="139"/>
    </row>
    <row r="21" spans="1:14">
      <c r="A21" s="92" t="s">
        <v>5</v>
      </c>
      <c r="B21" s="100">
        <v>1.1000000000000001</v>
      </c>
      <c r="C21" s="91"/>
      <c r="D21" s="90"/>
      <c r="E21" s="1"/>
      <c r="F21" s="1"/>
      <c r="G21" s="139"/>
      <c r="H21" s="139"/>
      <c r="I21" s="139"/>
      <c r="J21" s="139"/>
      <c r="K21" s="139"/>
      <c r="L21" s="139"/>
      <c r="M21" s="139"/>
      <c r="N21" s="139"/>
    </row>
    <row r="22" spans="1:14">
      <c r="A22" s="92" t="s">
        <v>46</v>
      </c>
      <c r="B22" s="101">
        <v>29905.4</v>
      </c>
      <c r="C22" s="102"/>
      <c r="D22" s="90"/>
      <c r="E22" s="1"/>
      <c r="F22" s="1"/>
      <c r="G22" s="139"/>
      <c r="H22" s="139"/>
      <c r="I22" s="139"/>
      <c r="J22" s="139"/>
      <c r="K22" s="139"/>
      <c r="L22" s="139"/>
      <c r="M22" s="139"/>
      <c r="N22" s="139"/>
    </row>
    <row r="23" spans="1:14">
      <c r="A23" s="92" t="s">
        <v>6</v>
      </c>
      <c r="B23" s="103">
        <v>2</v>
      </c>
      <c r="C23" s="91"/>
      <c r="D23" s="90"/>
      <c r="E23" s="1"/>
      <c r="F23" s="1"/>
      <c r="G23" s="139"/>
      <c r="H23" s="139"/>
      <c r="I23" s="139"/>
      <c r="J23" s="139"/>
      <c r="K23" s="139"/>
      <c r="L23" s="139"/>
      <c r="M23" s="139"/>
      <c r="N23" s="139"/>
    </row>
    <row r="24" spans="1:14">
      <c r="A24" s="92" t="s">
        <v>47</v>
      </c>
      <c r="B24" s="101">
        <f>363000/1.21*B23</f>
        <v>600000</v>
      </c>
      <c r="C24" s="102"/>
      <c r="D24" s="90"/>
      <c r="E24" s="1"/>
      <c r="F24" s="1"/>
      <c r="G24" s="139"/>
      <c r="H24" s="139"/>
      <c r="I24" s="139"/>
      <c r="J24" s="139"/>
      <c r="K24" s="139"/>
      <c r="L24" s="139"/>
      <c r="M24" s="139"/>
      <c r="N24" s="139"/>
    </row>
    <row r="25" spans="1:14">
      <c r="A25" s="92" t="s">
        <v>68</v>
      </c>
      <c r="B25" s="104">
        <f>(2327*2)*B23+8400+1400+978</f>
        <v>20086</v>
      </c>
      <c r="C25" s="91"/>
      <c r="D25" s="90"/>
      <c r="E25" s="1"/>
      <c r="F25" s="1"/>
      <c r="G25" s="139"/>
      <c r="H25" s="139"/>
      <c r="I25" s="139"/>
      <c r="J25" s="139"/>
      <c r="K25" s="139"/>
      <c r="L25" s="139"/>
      <c r="M25" s="139"/>
      <c r="N25" s="139"/>
    </row>
    <row r="26" spans="1:14">
      <c r="A26" s="92" t="s">
        <v>7</v>
      </c>
      <c r="B26" s="105">
        <v>10</v>
      </c>
      <c r="C26" s="91"/>
      <c r="D26" s="90"/>
      <c r="E26" s="1"/>
      <c r="F26" s="1"/>
      <c r="G26" s="139"/>
      <c r="H26" s="139"/>
      <c r="I26" s="139"/>
      <c r="J26" s="139"/>
      <c r="K26" s="139"/>
      <c r="L26" s="139"/>
      <c r="M26" s="139"/>
      <c r="N26" s="139"/>
    </row>
    <row r="27" spans="1:14">
      <c r="A27" s="92" t="s">
        <v>69</v>
      </c>
      <c r="B27" s="104">
        <v>10</v>
      </c>
      <c r="C27" s="91"/>
      <c r="D27" s="90"/>
      <c r="E27" s="1"/>
      <c r="F27" s="1"/>
      <c r="G27" s="139"/>
      <c r="H27" s="139"/>
      <c r="I27" s="139"/>
      <c r="J27" s="139"/>
      <c r="K27" s="139"/>
      <c r="L27" s="139"/>
      <c r="M27" s="139"/>
      <c r="N27" s="139"/>
    </row>
    <row r="28" spans="1:14">
      <c r="A28" s="92" t="s">
        <v>8</v>
      </c>
      <c r="B28" s="106">
        <v>0.15</v>
      </c>
      <c r="C28" s="91"/>
      <c r="D28" s="90"/>
      <c r="E28" s="1"/>
      <c r="F28" s="1"/>
      <c r="G28" s="139"/>
      <c r="H28" s="139"/>
      <c r="I28" s="139"/>
      <c r="J28" s="139"/>
      <c r="K28" s="139"/>
      <c r="L28" s="139"/>
      <c r="M28" s="139"/>
      <c r="N28" s="139"/>
    </row>
    <row r="29" spans="1:14">
      <c r="A29" s="92" t="s">
        <v>9</v>
      </c>
      <c r="B29" s="107">
        <v>0.15</v>
      </c>
      <c r="C29" s="91"/>
      <c r="D29" s="90"/>
      <c r="E29" s="1"/>
      <c r="F29" s="1"/>
      <c r="G29" s="139"/>
      <c r="H29" s="139"/>
      <c r="I29" s="139"/>
      <c r="J29" s="139"/>
      <c r="K29" s="139"/>
      <c r="L29" s="139"/>
      <c r="M29" s="139"/>
      <c r="N29" s="139"/>
    </row>
    <row r="30" spans="1:14">
      <c r="A30" s="92" t="s">
        <v>10</v>
      </c>
      <c r="B30" s="108">
        <v>0.9</v>
      </c>
      <c r="C30" s="91"/>
      <c r="D30" s="90"/>
      <c r="E30" s="1"/>
      <c r="F30" s="1"/>
      <c r="G30" s="139"/>
      <c r="H30" s="139"/>
      <c r="I30" s="139"/>
      <c r="J30" s="139"/>
      <c r="K30" s="139"/>
      <c r="L30" s="139"/>
      <c r="M30" s="139"/>
      <c r="N30" s="139"/>
    </row>
    <row r="31" spans="1:14">
      <c r="A31" s="92" t="s">
        <v>11</v>
      </c>
      <c r="B31" s="105">
        <v>8</v>
      </c>
      <c r="C31" s="91"/>
      <c r="D31" s="90"/>
      <c r="E31" s="1"/>
      <c r="F31" s="1"/>
      <c r="G31" s="139"/>
      <c r="H31" s="139"/>
      <c r="I31" s="139"/>
      <c r="J31" s="139"/>
      <c r="K31" s="139"/>
      <c r="L31" s="139"/>
      <c r="M31" s="139"/>
      <c r="N31" s="139"/>
    </row>
    <row r="32" spans="1:14">
      <c r="A32" s="92" t="s">
        <v>12</v>
      </c>
      <c r="B32" s="109">
        <v>633</v>
      </c>
      <c r="C32" s="102"/>
      <c r="D32" s="90"/>
      <c r="E32" s="1"/>
      <c r="F32" s="1"/>
      <c r="G32" s="139"/>
      <c r="H32" s="139"/>
      <c r="I32" s="139"/>
      <c r="J32" s="139"/>
      <c r="K32" s="139"/>
      <c r="L32" s="139"/>
      <c r="M32" s="139"/>
      <c r="N32" s="139"/>
    </row>
    <row r="33" spans="1:14">
      <c r="A33" s="92" t="s">
        <v>13</v>
      </c>
      <c r="B33" s="95">
        <v>90000</v>
      </c>
      <c r="C33" s="91"/>
      <c r="D33" s="94" t="s">
        <v>0</v>
      </c>
      <c r="E33" s="1"/>
      <c r="F33" s="1"/>
      <c r="G33" s="139"/>
      <c r="H33" s="139"/>
      <c r="I33" s="139"/>
      <c r="J33" s="139"/>
      <c r="K33" s="139"/>
      <c r="L33" s="139"/>
      <c r="M33" s="139"/>
      <c r="N33" s="139"/>
    </row>
    <row r="34" spans="1:14">
      <c r="A34" s="92" t="s">
        <v>14</v>
      </c>
      <c r="B34" s="97">
        <v>0.7</v>
      </c>
      <c r="C34" s="91"/>
      <c r="D34" s="90"/>
      <c r="E34" s="1"/>
      <c r="F34" s="1"/>
      <c r="G34" s="139"/>
      <c r="H34" s="139"/>
      <c r="I34" s="139"/>
      <c r="J34" s="139"/>
      <c r="K34" s="139"/>
      <c r="L34" s="139"/>
      <c r="M34" s="139"/>
      <c r="N34" s="139"/>
    </row>
    <row r="35" spans="1:14">
      <c r="A35" s="92" t="s">
        <v>77</v>
      </c>
      <c r="B35" s="39">
        <v>0.05</v>
      </c>
      <c r="C35" s="91"/>
      <c r="D35" s="90"/>
      <c r="E35" s="1"/>
      <c r="F35" s="1"/>
      <c r="G35" s="139"/>
      <c r="H35" s="139"/>
      <c r="I35" s="139"/>
      <c r="J35" s="139"/>
      <c r="K35" s="139"/>
      <c r="L35" s="139"/>
      <c r="M35" s="139"/>
      <c r="N35" s="139"/>
    </row>
    <row r="36" spans="1:14">
      <c r="A36" s="92" t="s">
        <v>15</v>
      </c>
      <c r="B36" s="105">
        <v>60</v>
      </c>
      <c r="C36" s="91"/>
      <c r="D36" s="90"/>
      <c r="E36" s="1"/>
      <c r="F36" s="1"/>
      <c r="G36" s="139"/>
      <c r="H36" s="139"/>
      <c r="I36" s="139"/>
      <c r="J36" s="139"/>
      <c r="K36" s="139"/>
      <c r="L36" s="139"/>
      <c r="M36" s="139"/>
      <c r="N36" s="139"/>
    </row>
    <row r="37" spans="1:14">
      <c r="A37" s="92" t="s">
        <v>48</v>
      </c>
      <c r="B37" s="110">
        <v>4500</v>
      </c>
      <c r="C37" s="102"/>
      <c r="D37" s="90"/>
      <c r="E37" s="1"/>
      <c r="F37" s="1"/>
      <c r="G37" s="139"/>
      <c r="H37" s="139"/>
      <c r="I37" s="139"/>
      <c r="J37" s="139"/>
      <c r="K37" s="139"/>
      <c r="L37" s="139"/>
      <c r="M37" s="139"/>
      <c r="N37" s="139"/>
    </row>
    <row r="38" spans="1:14">
      <c r="A38" s="92" t="s">
        <v>49</v>
      </c>
      <c r="B38" s="109">
        <v>0.05</v>
      </c>
      <c r="C38" s="102"/>
      <c r="D38" s="90"/>
      <c r="E38" s="1"/>
      <c r="F38" s="1"/>
      <c r="G38" s="139"/>
      <c r="H38" s="139"/>
      <c r="I38" s="139"/>
      <c r="J38" s="139"/>
      <c r="K38" s="139"/>
      <c r="L38" s="139"/>
      <c r="M38" s="139"/>
      <c r="N38" s="139"/>
    </row>
    <row r="39" spans="1:14">
      <c r="A39" s="92" t="s">
        <v>50</v>
      </c>
      <c r="B39" s="111">
        <v>0.7</v>
      </c>
      <c r="C39" s="102"/>
      <c r="D39" s="90"/>
      <c r="E39" s="1"/>
      <c r="F39" s="1"/>
      <c r="G39" s="139"/>
      <c r="H39" s="139"/>
      <c r="I39" s="139"/>
      <c r="J39" s="139"/>
      <c r="K39" s="139"/>
      <c r="L39" s="139"/>
      <c r="M39" s="139"/>
      <c r="N39" s="139"/>
    </row>
    <row r="40" spans="1:14">
      <c r="A40" s="92" t="s">
        <v>16</v>
      </c>
      <c r="B40" s="101">
        <v>35</v>
      </c>
      <c r="C40" s="102"/>
      <c r="D40" s="90"/>
      <c r="E40" s="1"/>
      <c r="F40" s="1"/>
      <c r="G40" s="139"/>
      <c r="H40" s="139"/>
      <c r="I40" s="139"/>
      <c r="J40" s="139"/>
      <c r="K40" s="139"/>
      <c r="L40" s="139"/>
      <c r="M40" s="139"/>
      <c r="N40" s="139"/>
    </row>
    <row r="41" spans="1:14">
      <c r="A41" s="92" t="s">
        <v>17</v>
      </c>
      <c r="B41" s="112">
        <v>3.5000000000000003E-2</v>
      </c>
      <c r="C41" s="91"/>
      <c r="D41" s="90"/>
      <c r="E41" s="1"/>
      <c r="F41" s="1"/>
      <c r="G41" s="139"/>
      <c r="H41" s="139"/>
      <c r="I41" s="139"/>
      <c r="J41" s="139"/>
      <c r="K41" s="139"/>
      <c r="L41" s="139"/>
      <c r="M41" s="139"/>
      <c r="N41" s="139"/>
    </row>
    <row r="42" spans="1:14">
      <c r="A42" s="92" t="s">
        <v>51</v>
      </c>
      <c r="B42" s="96">
        <v>4.4999999999999998E-2</v>
      </c>
      <c r="C42" s="102"/>
      <c r="D42" s="90"/>
      <c r="E42" s="1"/>
      <c r="F42" s="1"/>
      <c r="G42" s="139"/>
      <c r="H42" s="139"/>
      <c r="I42" s="139"/>
      <c r="J42" s="139"/>
      <c r="K42" s="139"/>
      <c r="L42" s="139"/>
      <c r="M42" s="139"/>
      <c r="N42" s="139"/>
    </row>
    <row r="43" spans="1:14">
      <c r="A43" s="92" t="s">
        <v>18</v>
      </c>
      <c r="B43" s="113">
        <v>4.4999999999999998E-2</v>
      </c>
      <c r="C43" s="91"/>
      <c r="D43" s="90"/>
      <c r="E43" s="1"/>
      <c r="F43" s="1"/>
      <c r="G43" s="139"/>
      <c r="H43" s="139"/>
      <c r="I43" s="139"/>
      <c r="J43" s="139"/>
      <c r="K43" s="139"/>
      <c r="L43" s="139"/>
      <c r="M43" s="139"/>
      <c r="N43" s="139"/>
    </row>
    <row r="44" spans="1:14">
      <c r="A44" s="92" t="s">
        <v>19</v>
      </c>
      <c r="B44" s="114">
        <v>0.02</v>
      </c>
      <c r="C44" s="91"/>
      <c r="D44" s="90"/>
      <c r="E44" s="1"/>
      <c r="F44" s="1"/>
      <c r="G44" s="139"/>
      <c r="H44" s="139"/>
      <c r="I44" s="139"/>
      <c r="J44" s="139"/>
      <c r="K44" s="139"/>
      <c r="L44" s="139"/>
      <c r="M44" s="139"/>
      <c r="N44" s="139"/>
    </row>
    <row r="45" spans="1:14">
      <c r="A45" s="92" t="s">
        <v>20</v>
      </c>
      <c r="B45" s="45">
        <v>0.1</v>
      </c>
      <c r="C45" s="91"/>
      <c r="D45" s="90"/>
      <c r="E45" s="1"/>
      <c r="F45" s="1"/>
      <c r="G45" s="139"/>
      <c r="H45" s="139"/>
      <c r="I45" s="139"/>
      <c r="J45" s="139"/>
      <c r="K45" s="139"/>
      <c r="L45" s="139"/>
      <c r="M45" s="139"/>
      <c r="N45" s="139"/>
    </row>
    <row r="46" spans="1:14">
      <c r="A46" s="92"/>
      <c r="B46" s="115"/>
      <c r="C46" s="91"/>
      <c r="D46" s="90"/>
      <c r="E46" s="1"/>
      <c r="F46" s="1"/>
      <c r="G46" s="139"/>
      <c r="H46" s="139"/>
      <c r="I46" s="139"/>
      <c r="J46" s="139"/>
      <c r="K46" s="139"/>
      <c r="L46" s="139"/>
      <c r="M46" s="139"/>
      <c r="N46" s="139"/>
    </row>
    <row r="47" spans="1:14">
      <c r="A47" s="90"/>
      <c r="B47" s="90"/>
      <c r="C47" s="91"/>
      <c r="D47" s="90"/>
      <c r="E47" s="1"/>
      <c r="F47" s="1"/>
      <c r="G47" s="139"/>
      <c r="H47" s="139"/>
      <c r="I47" s="139"/>
      <c r="J47" s="139"/>
      <c r="K47" s="139"/>
      <c r="L47" s="139"/>
      <c r="M47" s="139"/>
      <c r="N47" s="139"/>
    </row>
    <row r="48" spans="1:14">
      <c r="A48" s="92" t="s">
        <v>21</v>
      </c>
      <c r="B48" s="90"/>
      <c r="C48" s="91"/>
      <c r="D48" s="90"/>
      <c r="E48" s="1"/>
      <c r="F48" s="1"/>
      <c r="G48" s="139"/>
      <c r="H48" s="139"/>
      <c r="I48" s="139"/>
      <c r="J48" s="139"/>
      <c r="K48" s="139"/>
      <c r="L48" s="139"/>
      <c r="M48" s="139"/>
      <c r="N48" s="139"/>
    </row>
    <row r="49" spans="1:14">
      <c r="A49" s="116" t="s">
        <v>22</v>
      </c>
      <c r="B49" s="116" t="s">
        <v>22</v>
      </c>
      <c r="C49" s="91"/>
      <c r="D49" s="90"/>
      <c r="E49" s="1"/>
      <c r="F49" s="1"/>
      <c r="G49" s="139"/>
      <c r="H49" s="139"/>
      <c r="I49" s="139"/>
      <c r="J49" s="139"/>
      <c r="K49" s="139"/>
      <c r="L49" s="139"/>
      <c r="M49" s="139"/>
      <c r="N49" s="139"/>
    </row>
    <row r="50" spans="1:14">
      <c r="A50" s="90"/>
      <c r="B50" s="90"/>
      <c r="C50" s="91"/>
      <c r="D50" s="90"/>
      <c r="E50" s="1"/>
      <c r="F50" s="1"/>
      <c r="G50" s="139"/>
      <c r="H50" s="139"/>
      <c r="I50" s="139"/>
      <c r="J50" s="139"/>
      <c r="K50" s="139"/>
      <c r="L50" s="139"/>
      <c r="M50" s="139"/>
      <c r="N50" s="139"/>
    </row>
    <row r="51" spans="1:14">
      <c r="A51" s="92" t="s">
        <v>23</v>
      </c>
      <c r="B51" s="117">
        <f>(B4*B9)*B19</f>
        <v>8950.5</v>
      </c>
      <c r="C51" s="91"/>
      <c r="D51" s="90"/>
      <c r="E51" s="1"/>
      <c r="F51" s="1"/>
      <c r="G51" s="139"/>
      <c r="H51" s="139"/>
      <c r="I51" s="139"/>
      <c r="J51" s="139"/>
      <c r="K51" s="139"/>
      <c r="L51" s="139"/>
      <c r="M51" s="139"/>
      <c r="N51" s="139"/>
    </row>
    <row r="52" spans="1:14">
      <c r="A52" s="92" t="s">
        <v>24</v>
      </c>
      <c r="B52" s="117">
        <f>(B4*B14)*B20*B21</f>
        <v>496.41428571428577</v>
      </c>
      <c r="C52" s="118" t="s">
        <v>76</v>
      </c>
      <c r="D52" s="90"/>
      <c r="E52" s="1"/>
      <c r="F52" s="1"/>
      <c r="G52" s="139"/>
      <c r="H52" s="139"/>
      <c r="I52" s="139"/>
      <c r="J52" s="139"/>
      <c r="K52" s="139"/>
      <c r="L52" s="139"/>
      <c r="M52" s="139"/>
      <c r="N52" s="139"/>
    </row>
    <row r="53" spans="1:14">
      <c r="A53" s="92" t="s">
        <v>25</v>
      </c>
      <c r="B53" s="119">
        <f>B52/C53</f>
        <v>0.2757857142857143</v>
      </c>
      <c r="C53" s="120">
        <v>1800</v>
      </c>
      <c r="D53" s="90"/>
      <c r="E53" s="1"/>
      <c r="F53" s="1"/>
      <c r="G53" s="139"/>
      <c r="H53" s="139"/>
      <c r="I53" s="139"/>
      <c r="J53" s="139"/>
      <c r="K53" s="139"/>
      <c r="L53" s="139"/>
      <c r="M53" s="139"/>
      <c r="N53" s="139"/>
    </row>
    <row r="54" spans="1:14">
      <c r="A54" s="92" t="s">
        <v>52</v>
      </c>
      <c r="B54" s="121">
        <f>(((1+(B35/12))^B36*(B35/12)/((1+(B35/12))^B36-1))*B36)-1</f>
        <v>0.13227401864065236</v>
      </c>
      <c r="C54" s="122"/>
      <c r="D54" s="94" t="s">
        <v>0</v>
      </c>
      <c r="E54" s="140"/>
      <c r="F54" s="4"/>
      <c r="G54" s="139"/>
      <c r="H54" s="139"/>
      <c r="I54" s="139"/>
      <c r="J54" s="139"/>
      <c r="K54" s="139"/>
      <c r="L54" s="139"/>
      <c r="M54" s="139"/>
      <c r="N54" s="139"/>
    </row>
    <row r="55" spans="1:14">
      <c r="A55" s="92" t="s">
        <v>57</v>
      </c>
      <c r="B55" s="123">
        <f>B39*B40/116</f>
        <v>0.21120689655172414</v>
      </c>
      <c r="C55" s="122"/>
      <c r="D55" s="90"/>
      <c r="E55" s="1"/>
      <c r="F55" s="1"/>
      <c r="G55" s="139"/>
      <c r="H55" s="139"/>
      <c r="I55" s="139"/>
      <c r="J55" s="139"/>
      <c r="K55" s="139"/>
      <c r="L55" s="139"/>
      <c r="M55" s="139"/>
      <c r="N55" s="139"/>
    </row>
    <row r="56" spans="1:14">
      <c r="A56" s="92" t="s">
        <v>53</v>
      </c>
      <c r="B56" s="124">
        <f>B55*B41</f>
        <v>7.3922413793103461E-3</v>
      </c>
      <c r="C56" s="122"/>
      <c r="D56" s="90"/>
      <c r="E56" s="1"/>
      <c r="F56" s="1"/>
      <c r="G56" s="139"/>
      <c r="H56" s="139"/>
      <c r="I56" s="139"/>
      <c r="J56" s="139"/>
      <c r="K56" s="139"/>
      <c r="L56" s="139"/>
      <c r="M56" s="139"/>
      <c r="N56" s="139"/>
    </row>
    <row r="57" spans="1:14">
      <c r="A57" s="92" t="s">
        <v>54</v>
      </c>
      <c r="B57" s="125">
        <f>B31*B32/B33</f>
        <v>5.6266666666666666E-2</v>
      </c>
      <c r="C57" s="122"/>
      <c r="D57" s="90"/>
      <c r="E57" s="1"/>
      <c r="F57" s="1"/>
      <c r="G57" s="139"/>
      <c r="H57" s="139"/>
      <c r="I57" s="139"/>
      <c r="J57" s="139"/>
      <c r="K57" s="139"/>
      <c r="L57" s="139"/>
      <c r="M57" s="139"/>
      <c r="N57" s="139"/>
    </row>
    <row r="58" spans="1:14">
      <c r="A58" s="92" t="s">
        <v>26</v>
      </c>
      <c r="B58" s="104">
        <f>B51/B23</f>
        <v>4475.25</v>
      </c>
      <c r="C58" s="122"/>
      <c r="D58" s="90"/>
      <c r="E58" s="1"/>
      <c r="F58" s="1"/>
      <c r="G58" s="139"/>
      <c r="H58" s="139"/>
      <c r="I58" s="139"/>
      <c r="J58" s="139"/>
      <c r="K58" s="139"/>
      <c r="L58" s="139"/>
      <c r="M58" s="139"/>
      <c r="N58" s="139"/>
    </row>
    <row r="59" spans="1:14">
      <c r="A59" s="92" t="s">
        <v>0</v>
      </c>
      <c r="B59" s="92" t="s">
        <v>0</v>
      </c>
      <c r="C59" s="91"/>
      <c r="D59" s="90"/>
      <c r="E59" s="1"/>
      <c r="F59" s="1"/>
      <c r="G59" s="139"/>
      <c r="H59" s="139"/>
      <c r="I59" s="139"/>
      <c r="J59" s="139"/>
      <c r="K59" s="139"/>
      <c r="L59" s="139"/>
      <c r="M59" s="139"/>
      <c r="N59" s="139"/>
    </row>
    <row r="60" spans="1:14">
      <c r="A60" s="90"/>
      <c r="B60" s="90"/>
      <c r="C60" s="91"/>
      <c r="D60" s="90"/>
      <c r="E60" s="1"/>
      <c r="F60" s="1"/>
      <c r="G60" s="139"/>
      <c r="H60" s="139"/>
      <c r="I60" s="139"/>
      <c r="J60" s="139"/>
      <c r="K60" s="139"/>
      <c r="L60" s="139"/>
      <c r="M60" s="139"/>
      <c r="N60" s="139"/>
    </row>
    <row r="61" spans="1:14">
      <c r="A61" s="92" t="s">
        <v>27</v>
      </c>
      <c r="B61" s="90"/>
      <c r="C61" s="91"/>
      <c r="D61" s="90"/>
      <c r="E61" s="1"/>
      <c r="F61" s="1"/>
      <c r="G61" s="139"/>
      <c r="H61" s="139"/>
      <c r="I61" s="139"/>
      <c r="J61" s="139"/>
      <c r="K61" s="139"/>
      <c r="L61" s="139"/>
      <c r="M61" s="139"/>
      <c r="N61" s="139"/>
    </row>
    <row r="62" spans="1:14">
      <c r="A62" s="116" t="s">
        <v>28</v>
      </c>
      <c r="B62" s="116" t="s">
        <v>28</v>
      </c>
      <c r="C62" s="126" t="s">
        <v>29</v>
      </c>
      <c r="D62" s="92" t="s">
        <v>30</v>
      </c>
      <c r="E62" s="1"/>
      <c r="F62" s="1"/>
      <c r="G62" s="139"/>
      <c r="H62" s="139"/>
      <c r="I62" s="139"/>
      <c r="J62" s="139"/>
      <c r="K62" s="139"/>
      <c r="L62" s="139"/>
      <c r="M62" s="139"/>
      <c r="N62" s="139"/>
    </row>
    <row r="63" spans="1:14">
      <c r="A63" s="90"/>
      <c r="B63" s="92" t="s">
        <v>31</v>
      </c>
      <c r="C63" s="126" t="s">
        <v>55</v>
      </c>
      <c r="D63" s="126" t="s">
        <v>32</v>
      </c>
      <c r="E63" s="1"/>
      <c r="F63" s="1"/>
      <c r="G63" s="139"/>
      <c r="H63" s="139"/>
      <c r="I63" s="139"/>
      <c r="J63" s="139"/>
      <c r="K63" s="139"/>
      <c r="L63" s="139"/>
      <c r="M63" s="139"/>
      <c r="N63" s="139"/>
    </row>
    <row r="64" spans="1:14">
      <c r="A64" s="90"/>
      <c r="B64" s="126" t="s">
        <v>56</v>
      </c>
      <c r="C64" s="91"/>
      <c r="D64" s="90"/>
      <c r="E64" s="1"/>
      <c r="F64" s="1"/>
      <c r="G64" s="139"/>
      <c r="H64" s="139"/>
      <c r="I64" s="139"/>
      <c r="J64" s="139"/>
      <c r="K64" s="139"/>
      <c r="L64" s="139"/>
      <c r="M64" s="139"/>
      <c r="N64" s="139"/>
    </row>
    <row r="65" spans="1:14">
      <c r="A65" s="90"/>
      <c r="B65" s="116" t="s">
        <v>22</v>
      </c>
      <c r="C65" s="126" t="s">
        <v>22</v>
      </c>
      <c r="D65" s="116" t="s">
        <v>22</v>
      </c>
      <c r="E65" s="1"/>
      <c r="F65" s="1"/>
      <c r="G65" s="139"/>
      <c r="H65" s="139"/>
      <c r="I65" s="139"/>
      <c r="J65" s="139"/>
      <c r="K65" s="139"/>
      <c r="L65" s="139"/>
      <c r="M65" s="139"/>
      <c r="N65" s="139"/>
    </row>
    <row r="66" spans="1:14">
      <c r="A66" s="92" t="s">
        <v>33</v>
      </c>
      <c r="B66" s="108">
        <f>B53*B22</f>
        <v>8247.4821000000011</v>
      </c>
      <c r="C66" s="127">
        <f>B66/B51</f>
        <v>0.92145490196078439</v>
      </c>
      <c r="D66" s="128">
        <f t="shared" ref="D66:D77" si="0">B66/$B$77</f>
        <v>6.6249960550810574E-2</v>
      </c>
      <c r="E66" s="1"/>
      <c r="F66" s="1"/>
      <c r="G66" s="139"/>
      <c r="H66" s="139"/>
      <c r="I66" s="139"/>
      <c r="J66" s="139"/>
      <c r="K66" s="139"/>
      <c r="L66" s="139"/>
      <c r="M66" s="139"/>
      <c r="N66" s="139"/>
    </row>
    <row r="67" spans="1:14">
      <c r="A67" s="92" t="s">
        <v>34</v>
      </c>
      <c r="B67" s="108">
        <f>(B30*(B23*(B24*(1-B28)-(B31*B32)))/B26)+(B30*(B23*(B25*(1-B29)))/B27)</f>
        <v>93961.638000000006</v>
      </c>
      <c r="C67" s="127">
        <f>B67/B51</f>
        <v>10.497920563097034</v>
      </c>
      <c r="D67" s="128">
        <f t="shared" si="0"/>
        <v>0.75477033297102192</v>
      </c>
      <c r="E67" s="1"/>
      <c r="F67" s="1"/>
      <c r="G67" s="139"/>
      <c r="H67" s="139"/>
      <c r="I67" s="139"/>
      <c r="J67" s="139"/>
      <c r="K67" s="139"/>
      <c r="L67" s="139"/>
      <c r="M67" s="139"/>
      <c r="N67" s="139"/>
    </row>
    <row r="68" spans="1:14">
      <c r="A68" s="92" t="s">
        <v>35</v>
      </c>
      <c r="B68" s="108">
        <f>(B30*((B23*B24*B34*B54)/B26))+(B30*((B23*B25)*B34*B54)/B27)</f>
        <v>10334.679657473753</v>
      </c>
      <c r="C68" s="127">
        <f>B68/B51</f>
        <v>1.1546483053990004</v>
      </c>
      <c r="D68" s="128">
        <f t="shared" si="0"/>
        <v>8.301589640466156E-2</v>
      </c>
      <c r="E68" s="1"/>
      <c r="F68" s="1"/>
      <c r="G68" s="139"/>
      <c r="H68" s="139"/>
      <c r="I68" s="139"/>
      <c r="J68" s="139"/>
      <c r="K68" s="139"/>
      <c r="L68" s="139"/>
      <c r="M68" s="139"/>
      <c r="N68" s="139"/>
    </row>
    <row r="69" spans="1:14">
      <c r="A69" s="92" t="s">
        <v>36</v>
      </c>
      <c r="B69" s="108">
        <f>(B30*(B23*B37))</f>
        <v>8100</v>
      </c>
      <c r="C69" s="127">
        <f>B69/B51</f>
        <v>0.90497737556561086</v>
      </c>
      <c r="D69" s="128">
        <f t="shared" si="0"/>
        <v>6.5065273735067042E-2</v>
      </c>
      <c r="E69" s="1"/>
      <c r="F69" s="1"/>
      <c r="G69" s="139"/>
      <c r="H69" s="139"/>
      <c r="I69" s="139"/>
      <c r="J69" s="139"/>
      <c r="K69" s="139"/>
      <c r="L69" s="139"/>
      <c r="M69" s="139"/>
      <c r="N69" s="139"/>
    </row>
    <row r="70" spans="1:14">
      <c r="A70" s="92" t="s">
        <v>37</v>
      </c>
      <c r="B70" s="108">
        <f>C70*B51</f>
        <v>447.52500000000003</v>
      </c>
      <c r="C70" s="127">
        <f>(B38)</f>
        <v>0.05</v>
      </c>
      <c r="D70" s="128">
        <f t="shared" si="0"/>
        <v>3.5948563738624545E-3</v>
      </c>
      <c r="E70" s="1"/>
      <c r="F70" s="1"/>
      <c r="G70" s="139"/>
      <c r="H70" s="139"/>
      <c r="I70" s="139"/>
      <c r="J70" s="139"/>
      <c r="K70" s="139"/>
      <c r="L70" s="139"/>
      <c r="M70" s="139"/>
      <c r="N70" s="139"/>
    </row>
    <row r="71" spans="1:14">
      <c r="A71" s="92" t="s">
        <v>38</v>
      </c>
      <c r="B71" s="108">
        <f>C71*B51</f>
        <v>1956.5715840517244</v>
      </c>
      <c r="C71" s="127">
        <f>(B55+B56)</f>
        <v>0.2185991379310345</v>
      </c>
      <c r="D71" s="128">
        <f t="shared" si="0"/>
        <v>1.5716650086244344E-2</v>
      </c>
      <c r="E71" s="1"/>
      <c r="F71" s="1"/>
      <c r="G71" s="139"/>
      <c r="H71" s="139"/>
      <c r="I71" s="139"/>
      <c r="J71" s="139"/>
      <c r="K71" s="139"/>
      <c r="L71" s="139"/>
      <c r="M71" s="139"/>
      <c r="N71" s="139"/>
    </row>
    <row r="72" spans="1:14">
      <c r="A72" s="92" t="s">
        <v>39</v>
      </c>
      <c r="B72" s="108">
        <f>C72*B51</f>
        <v>503.6148</v>
      </c>
      <c r="C72" s="127">
        <f>(B57)</f>
        <v>5.6266666666666666E-2</v>
      </c>
      <c r="D72" s="128">
        <f t="shared" si="0"/>
        <v>4.0454117060532147E-3</v>
      </c>
      <c r="E72" s="1"/>
      <c r="F72" s="1"/>
      <c r="G72" s="139"/>
      <c r="H72" s="139"/>
      <c r="I72" s="139"/>
      <c r="J72" s="139"/>
      <c r="K72" s="139"/>
      <c r="L72" s="139"/>
      <c r="M72" s="139"/>
      <c r="N72" s="139"/>
    </row>
    <row r="73" spans="1:14">
      <c r="A73" s="92" t="s">
        <v>40</v>
      </c>
      <c r="B73" s="108">
        <f>SUM(B66:B72)</f>
        <v>123551.51114152547</v>
      </c>
      <c r="C73" s="127">
        <f>SUM(C66:C72)</f>
        <v>13.803866950620131</v>
      </c>
      <c r="D73" s="128">
        <f t="shared" si="0"/>
        <v>0.99245838182772095</v>
      </c>
      <c r="E73" s="1"/>
      <c r="F73" s="1"/>
      <c r="G73" s="139"/>
      <c r="H73" s="139"/>
      <c r="I73" s="139"/>
      <c r="J73" s="139"/>
      <c r="K73" s="139"/>
      <c r="L73" s="139"/>
      <c r="M73" s="139"/>
      <c r="N73" s="139"/>
    </row>
    <row r="74" spans="1:14">
      <c r="A74" s="92" t="s">
        <v>41</v>
      </c>
      <c r="B74" s="108">
        <f>B42*B51</f>
        <v>402.77249999999998</v>
      </c>
      <c r="C74" s="127">
        <f>B42</f>
        <v>4.4999999999999998E-2</v>
      </c>
      <c r="D74" s="128">
        <f t="shared" si="0"/>
        <v>3.2353707364762086E-3</v>
      </c>
      <c r="E74" s="1"/>
      <c r="F74" s="1"/>
      <c r="G74" s="139"/>
      <c r="H74" s="139"/>
      <c r="I74" s="139"/>
      <c r="J74" s="139"/>
      <c r="K74" s="139"/>
      <c r="L74" s="139"/>
      <c r="M74" s="139"/>
      <c r="N74" s="139"/>
    </row>
    <row r="75" spans="1:14">
      <c r="A75" s="92" t="s">
        <v>42</v>
      </c>
      <c r="B75" s="108">
        <f>B43*B66</f>
        <v>371.13669450000003</v>
      </c>
      <c r="C75" s="127">
        <f>B75/B51</f>
        <v>4.1465470588235298E-2</v>
      </c>
      <c r="D75" s="128">
        <f t="shared" si="0"/>
        <v>2.9812482247864756E-3</v>
      </c>
      <c r="E75" s="1"/>
      <c r="F75" s="1"/>
      <c r="G75" s="139"/>
      <c r="H75" s="139"/>
      <c r="I75" s="139"/>
      <c r="J75" s="139"/>
      <c r="K75" s="139"/>
      <c r="L75" s="139"/>
      <c r="M75" s="139"/>
      <c r="N75" s="139"/>
    </row>
    <row r="76" spans="1:14">
      <c r="A76" s="92" t="s">
        <v>43</v>
      </c>
      <c r="B76" s="108">
        <f>B44*B66</f>
        <v>164.94964200000001</v>
      </c>
      <c r="C76" s="127">
        <f>B76/B51</f>
        <v>1.8429098039215688E-2</v>
      </c>
      <c r="D76" s="128">
        <f t="shared" si="0"/>
        <v>1.3249992110162113E-3</v>
      </c>
      <c r="E76" s="1"/>
      <c r="F76" s="1"/>
      <c r="G76" s="139"/>
      <c r="H76" s="139"/>
      <c r="I76" s="139"/>
      <c r="J76" s="139"/>
      <c r="K76" s="139"/>
      <c r="L76" s="139"/>
      <c r="M76" s="139"/>
      <c r="N76" s="139"/>
    </row>
    <row r="77" spans="1:14" s="6" customFormat="1">
      <c r="A77" s="129" t="s">
        <v>44</v>
      </c>
      <c r="B77" s="130">
        <f>B73+B74+B75+B76</f>
        <v>124490.36997802548</v>
      </c>
      <c r="C77" s="131">
        <f>SUM(C73:C76)</f>
        <v>13.908761519247582</v>
      </c>
      <c r="D77" s="132">
        <f t="shared" si="0"/>
        <v>1</v>
      </c>
      <c r="E77" s="141"/>
      <c r="F77" s="141"/>
      <c r="G77" s="142"/>
      <c r="H77" s="142"/>
      <c r="I77" s="142"/>
      <c r="J77" s="142"/>
      <c r="K77" s="142"/>
      <c r="L77" s="142"/>
      <c r="M77" s="142"/>
      <c r="N77" s="142"/>
    </row>
    <row r="78" spans="1:14" s="6" customFormat="1">
      <c r="A78" s="133" t="s">
        <v>78</v>
      </c>
      <c r="B78" s="130">
        <f>+B77*0.16</f>
        <v>19918.459196484077</v>
      </c>
      <c r="C78" s="131"/>
      <c r="D78" s="132"/>
      <c r="E78" s="141"/>
      <c r="F78" s="141"/>
      <c r="G78" s="142"/>
      <c r="H78" s="142"/>
      <c r="I78" s="142"/>
      <c r="J78" s="142"/>
      <c r="K78" s="142"/>
      <c r="L78" s="142"/>
      <c r="M78" s="142"/>
      <c r="N78" s="142"/>
    </row>
    <row r="79" spans="1:14">
      <c r="A79" s="92" t="s">
        <v>79</v>
      </c>
      <c r="B79" s="108">
        <f>B45*B77</f>
        <v>12449.036997802548</v>
      </c>
      <c r="C79" s="127">
        <f>B79/B51</f>
        <v>1.3908761519247581</v>
      </c>
      <c r="D79" s="134" t="s">
        <v>0</v>
      </c>
      <c r="E79" s="1"/>
      <c r="F79" s="1"/>
      <c r="G79" s="139"/>
      <c r="H79" s="139"/>
      <c r="I79" s="139"/>
      <c r="J79" s="139"/>
      <c r="K79" s="139"/>
      <c r="L79" s="139"/>
      <c r="M79" s="139"/>
      <c r="N79" s="139"/>
    </row>
    <row r="80" spans="1:14" s="6" customFormat="1">
      <c r="A80" s="129" t="s">
        <v>45</v>
      </c>
      <c r="B80" s="130">
        <f>+B79+B78+B77</f>
        <v>156857.86617231212</v>
      </c>
      <c r="C80" s="131">
        <f>C77+C79</f>
        <v>15.29963767117234</v>
      </c>
      <c r="D80" s="135" t="s">
        <v>0</v>
      </c>
      <c r="E80" s="141"/>
      <c r="F80" s="143"/>
      <c r="G80" s="142"/>
      <c r="H80" s="142"/>
      <c r="I80" s="142"/>
      <c r="J80" s="142"/>
      <c r="K80" s="142"/>
      <c r="L80" s="142"/>
      <c r="M80" s="142"/>
      <c r="N80" s="142"/>
    </row>
    <row r="81" spans="1:14">
      <c r="A81" s="92"/>
      <c r="B81" s="108"/>
      <c r="C81" s="127"/>
      <c r="D81" s="136"/>
      <c r="E81" s="1"/>
      <c r="F81" s="1"/>
      <c r="G81" s="139"/>
      <c r="H81" s="139"/>
      <c r="I81" s="139"/>
      <c r="J81" s="139"/>
      <c r="K81" s="139"/>
      <c r="L81" s="139"/>
      <c r="M81" s="139"/>
      <c r="N81" s="139"/>
    </row>
    <row r="82" spans="1:14">
      <c r="A82" s="92"/>
      <c r="B82" s="108"/>
      <c r="C82" s="127"/>
      <c r="D82" s="136"/>
      <c r="E82" s="1"/>
      <c r="F82" s="1"/>
      <c r="G82" s="139"/>
      <c r="H82" s="139"/>
      <c r="I82" s="139"/>
      <c r="J82" s="139"/>
      <c r="K82" s="139"/>
      <c r="L82" s="139"/>
      <c r="M82" s="139"/>
      <c r="N82" s="139"/>
    </row>
    <row r="83" spans="1:14">
      <c r="A83" s="90" t="str">
        <f>+A51</f>
        <v>KMS/AÑO</v>
      </c>
      <c r="B83" s="137">
        <f>+B51</f>
        <v>8950.5</v>
      </c>
      <c r="C83" s="127"/>
      <c r="D83" s="136"/>
      <c r="E83" s="1"/>
      <c r="F83" s="1"/>
      <c r="G83" s="139"/>
      <c r="H83" s="139"/>
      <c r="I83" s="139"/>
      <c r="J83" s="139"/>
      <c r="K83" s="139"/>
      <c r="L83" s="139"/>
      <c r="M83" s="139"/>
      <c r="N83" s="139"/>
    </row>
    <row r="84" spans="1:14">
      <c r="A84" s="92" t="str">
        <f>+A52</f>
        <v>HORAS/AÑO</v>
      </c>
      <c r="B84" s="137">
        <f>+B52</f>
        <v>496.41428571428577</v>
      </c>
      <c r="C84" s="127"/>
      <c r="D84" s="136"/>
      <c r="E84" s="1"/>
      <c r="F84" s="1"/>
      <c r="G84" s="139"/>
      <c r="H84" s="139"/>
      <c r="I84" s="139"/>
      <c r="J84" s="139"/>
      <c r="K84" s="139"/>
      <c r="L84" s="139"/>
      <c r="M84" s="139"/>
      <c r="N84" s="139"/>
    </row>
    <row r="85" spans="1:14">
      <c r="A85" s="90" t="str">
        <f>+A23</f>
        <v xml:space="preserve">Nº DE VEHICULOS </v>
      </c>
      <c r="B85" s="90">
        <f>+B23</f>
        <v>2</v>
      </c>
      <c r="C85" s="91"/>
      <c r="D85" s="90"/>
      <c r="E85" s="1"/>
      <c r="F85" s="1"/>
      <c r="G85" s="139"/>
      <c r="H85" s="139"/>
      <c r="I85" s="139"/>
      <c r="J85" s="139"/>
      <c r="K85" s="139"/>
      <c r="L85" s="139"/>
      <c r="M85" s="139"/>
      <c r="N85" s="139"/>
    </row>
    <row r="86" spans="1:14">
      <c r="A86" s="90" t="str">
        <f>+A53</f>
        <v>Nº DE EMPLEADOS/AÑO</v>
      </c>
      <c r="B86" s="138">
        <f>+B53</f>
        <v>0.2757857142857143</v>
      </c>
      <c r="C86" s="91"/>
      <c r="D86" s="90"/>
      <c r="E86" s="1"/>
      <c r="F86" s="1"/>
      <c r="G86" s="139"/>
      <c r="H86" s="139"/>
      <c r="I86" s="139"/>
      <c r="J86" s="139"/>
      <c r="K86" s="139"/>
      <c r="L86" s="139"/>
      <c r="M86" s="139"/>
      <c r="N86" s="139"/>
    </row>
    <row r="87" spans="1:14">
      <c r="A87" s="90" t="str">
        <f>+A80</f>
        <v>TOTAL EXPLOTACION (Bº 10%)</v>
      </c>
      <c r="B87" s="137">
        <f>+B80</f>
        <v>156857.86617231212</v>
      </c>
      <c r="C87" s="91"/>
      <c r="D87" s="90"/>
      <c r="E87" s="1"/>
      <c r="F87" s="1"/>
      <c r="G87" s="139"/>
      <c r="H87" s="139"/>
      <c r="I87" s="139"/>
      <c r="J87" s="139"/>
      <c r="K87" s="139"/>
      <c r="L87" s="139"/>
      <c r="M87" s="139"/>
      <c r="N87" s="139"/>
    </row>
    <row r="88" spans="1:14">
      <c r="E88" s="1"/>
      <c r="F88" s="1"/>
      <c r="G88" s="139"/>
      <c r="H88" s="139"/>
      <c r="I88" s="139"/>
      <c r="J88" s="139"/>
      <c r="K88" s="139"/>
      <c r="L88" s="139"/>
      <c r="M88" s="139"/>
      <c r="N88" s="139"/>
    </row>
    <row r="89" spans="1:14">
      <c r="E89" s="1"/>
      <c r="F89" s="1"/>
      <c r="G89" s="139"/>
      <c r="H89" s="139"/>
      <c r="I89" s="139"/>
      <c r="J89" s="139"/>
      <c r="K89" s="139"/>
      <c r="L89" s="139"/>
      <c r="M89" s="139"/>
      <c r="N89" s="139"/>
    </row>
    <row r="90" spans="1:14">
      <c r="E90" s="1"/>
      <c r="F90" s="1"/>
      <c r="G90" s="139"/>
      <c r="H90" s="139"/>
      <c r="I90" s="139"/>
      <c r="J90" s="139"/>
      <c r="K90" s="139"/>
      <c r="L90" s="139"/>
      <c r="M90" s="139"/>
      <c r="N90" s="139"/>
    </row>
    <row r="91" spans="1:14">
      <c r="E91" s="1"/>
      <c r="F91" s="1"/>
      <c r="G91" s="139"/>
      <c r="H91" s="139"/>
      <c r="I91" s="139"/>
      <c r="J91" s="139"/>
      <c r="K91" s="139"/>
      <c r="L91" s="139"/>
      <c r="M91" s="139"/>
      <c r="N91" s="139"/>
    </row>
    <row r="92" spans="1:14">
      <c r="E92" s="1"/>
      <c r="F92" s="1"/>
      <c r="G92" s="139"/>
      <c r="H92" s="139"/>
      <c r="I92" s="139"/>
      <c r="J92" s="139"/>
      <c r="K92" s="139"/>
      <c r="L92" s="139"/>
      <c r="M92" s="139"/>
      <c r="N92" s="139"/>
    </row>
    <row r="93" spans="1:14">
      <c r="E93" s="1"/>
      <c r="F93" s="1"/>
      <c r="G93" s="139"/>
      <c r="H93" s="139"/>
      <c r="I93" s="139"/>
      <c r="J93" s="139"/>
      <c r="K93" s="139"/>
      <c r="L93" s="139"/>
      <c r="M93" s="139"/>
      <c r="N93" s="139"/>
    </row>
    <row r="94" spans="1:14">
      <c r="E94" s="1"/>
      <c r="F94" s="1"/>
      <c r="G94" s="139"/>
      <c r="H94" s="139"/>
      <c r="I94" s="139"/>
      <c r="J94" s="139"/>
      <c r="K94" s="139"/>
      <c r="L94" s="139"/>
      <c r="M94" s="139"/>
      <c r="N94" s="139"/>
    </row>
    <row r="95" spans="1:14">
      <c r="E95" s="1"/>
      <c r="F95" s="1"/>
      <c r="G95" s="139"/>
      <c r="H95" s="139"/>
      <c r="I95" s="139"/>
      <c r="J95" s="139"/>
      <c r="K95" s="139"/>
      <c r="L95" s="139"/>
      <c r="M95" s="139"/>
      <c r="N95" s="139"/>
    </row>
    <row r="96" spans="1:14">
      <c r="E96" s="1"/>
      <c r="F96" s="1"/>
      <c r="G96" s="139"/>
      <c r="H96" s="139"/>
      <c r="I96" s="139"/>
      <c r="J96" s="139"/>
      <c r="K96" s="139"/>
      <c r="L96" s="139"/>
      <c r="M96" s="139"/>
      <c r="N96" s="139"/>
    </row>
    <row r="97" spans="5:14">
      <c r="E97" s="1"/>
      <c r="F97" s="1"/>
      <c r="G97" s="139"/>
      <c r="H97" s="139"/>
      <c r="I97" s="139"/>
      <c r="J97" s="139"/>
      <c r="K97" s="139"/>
      <c r="L97" s="139"/>
      <c r="M97" s="139"/>
      <c r="N97" s="139"/>
    </row>
    <row r="98" spans="5:14">
      <c r="E98" s="1"/>
      <c r="F98" s="1"/>
      <c r="G98" s="139"/>
      <c r="H98" s="139"/>
      <c r="I98" s="139"/>
      <c r="J98" s="139"/>
      <c r="K98" s="139"/>
      <c r="L98" s="139"/>
      <c r="M98" s="139"/>
      <c r="N98" s="139"/>
    </row>
  </sheetData>
  <pageMargins left="0.75" right="0.75" top="1" bottom="1" header="0" footer="0"/>
  <pageSetup paperSize="9" orientation="portrait" horizontalDpi="4294967293" r:id="rId1"/>
  <headerFooter alignWithMargins="0"/>
</worksheet>
</file>

<file path=xl/worksheets/sheet6.xml><?xml version="1.0" encoding="utf-8"?>
<worksheet xmlns="http://schemas.openxmlformats.org/spreadsheetml/2006/main" xmlns:r="http://schemas.openxmlformats.org/officeDocument/2006/relationships">
  <dimension ref="A1:G87"/>
  <sheetViews>
    <sheetView topLeftCell="A40" workbookViewId="0">
      <selection activeCell="C5" sqref="C5"/>
    </sheetView>
  </sheetViews>
  <sheetFormatPr baseColWidth="10" defaultColWidth="11" defaultRowHeight="12.75"/>
  <cols>
    <col min="1" max="1" width="46.42578125" style="8" customWidth="1"/>
    <col min="2" max="2" width="19" style="8" bestFit="1" customWidth="1"/>
    <col min="3" max="3" width="11" style="9"/>
    <col min="4" max="4" width="11" style="8"/>
    <col min="5" max="5" width="6.140625" style="8" customWidth="1"/>
    <col min="6" max="6" width="9.7109375" style="8" customWidth="1"/>
    <col min="7" max="16384" width="11" style="7"/>
  </cols>
  <sheetData>
    <row r="1" spans="1:7">
      <c r="A1" s="20"/>
      <c r="B1" s="22"/>
      <c r="C1" s="21"/>
      <c r="D1" s="20"/>
      <c r="E1" s="15"/>
      <c r="F1" s="15"/>
      <c r="G1" s="73"/>
    </row>
    <row r="2" spans="1:7">
      <c r="A2" s="74" t="s">
        <v>1</v>
      </c>
      <c r="B2" s="75" t="s">
        <v>90</v>
      </c>
      <c r="C2" s="76" t="s">
        <v>89</v>
      </c>
      <c r="D2" s="20"/>
      <c r="E2" s="15"/>
      <c r="F2" s="15"/>
      <c r="G2" s="73"/>
    </row>
    <row r="3" spans="1:7">
      <c r="A3" s="19" t="s">
        <v>2</v>
      </c>
      <c r="B3" s="23" t="s">
        <v>0</v>
      </c>
      <c r="C3" s="21"/>
      <c r="D3" s="20"/>
      <c r="E3" s="15"/>
      <c r="F3" s="15"/>
      <c r="G3" s="73"/>
    </row>
    <row r="4" spans="1:7">
      <c r="A4" s="19" t="s">
        <v>58</v>
      </c>
      <c r="B4" s="24">
        <v>1950</v>
      </c>
      <c r="C4" s="21"/>
      <c r="D4" s="20"/>
      <c r="E4" s="15"/>
      <c r="F4" s="15"/>
      <c r="G4" s="73"/>
    </row>
    <row r="5" spans="1:7">
      <c r="A5" s="19" t="s">
        <v>59</v>
      </c>
      <c r="B5" s="24"/>
      <c r="C5" s="21"/>
      <c r="D5" s="20"/>
      <c r="E5" s="15"/>
      <c r="F5" s="15"/>
      <c r="G5" s="73"/>
    </row>
    <row r="6" spans="1:7">
      <c r="A6" s="19" t="s">
        <v>60</v>
      </c>
      <c r="B6" s="24"/>
      <c r="C6" s="21"/>
      <c r="D6" s="20"/>
      <c r="E6" s="15"/>
      <c r="F6" s="15"/>
      <c r="G6" s="73"/>
    </row>
    <row r="7" spans="1:7">
      <c r="A7" s="19" t="s">
        <v>70</v>
      </c>
      <c r="B7" s="24"/>
      <c r="C7" s="21"/>
      <c r="D7" s="20"/>
      <c r="E7" s="15"/>
      <c r="F7" s="15"/>
      <c r="G7" s="73"/>
    </row>
    <row r="8" spans="1:7">
      <c r="A8" s="19" t="s">
        <v>72</v>
      </c>
      <c r="B8" s="24"/>
      <c r="C8" s="21" t="s">
        <v>67</v>
      </c>
      <c r="D8" s="20"/>
      <c r="E8" s="15"/>
      <c r="F8" s="15"/>
      <c r="G8" s="73"/>
    </row>
    <row r="9" spans="1:7">
      <c r="A9" s="19" t="s">
        <v>61</v>
      </c>
      <c r="B9" s="25">
        <v>7.5</v>
      </c>
      <c r="C9" s="21">
        <v>21</v>
      </c>
      <c r="D9" s="20"/>
      <c r="E9" s="15"/>
      <c r="F9" s="15"/>
      <c r="G9" s="73"/>
    </row>
    <row r="10" spans="1:7">
      <c r="A10" s="19" t="s">
        <v>62</v>
      </c>
      <c r="B10" s="25"/>
      <c r="C10" s="21"/>
      <c r="D10" s="20"/>
      <c r="E10" s="15"/>
      <c r="F10" s="15"/>
      <c r="G10" s="73"/>
    </row>
    <row r="11" spans="1:7">
      <c r="A11" s="19" t="s">
        <v>63</v>
      </c>
      <c r="B11" s="25"/>
      <c r="C11" s="21"/>
      <c r="D11" s="20"/>
      <c r="E11" s="15"/>
      <c r="F11" s="15"/>
      <c r="G11" s="73"/>
    </row>
    <row r="12" spans="1:7">
      <c r="A12" s="19" t="s">
        <v>71</v>
      </c>
      <c r="B12" s="25"/>
      <c r="C12" s="21"/>
      <c r="D12" s="20"/>
      <c r="E12" s="15"/>
      <c r="F12" s="15"/>
      <c r="G12" s="73"/>
    </row>
    <row r="13" spans="1:7">
      <c r="A13" s="19" t="s">
        <v>73</v>
      </c>
      <c r="B13" s="25"/>
      <c r="C13" s="21"/>
      <c r="D13" s="20"/>
      <c r="E13" s="15"/>
      <c r="F13" s="15"/>
      <c r="G13" s="73"/>
    </row>
    <row r="14" spans="1:7">
      <c r="A14" s="19" t="s">
        <v>64</v>
      </c>
      <c r="B14" s="26">
        <f>+B9/C9</f>
        <v>0.35714285714285715</v>
      </c>
      <c r="C14" s="21"/>
      <c r="D14" s="20"/>
      <c r="E14" s="15"/>
      <c r="F14" s="15"/>
      <c r="G14" s="73"/>
    </row>
    <row r="15" spans="1:7">
      <c r="A15" s="19" t="s">
        <v>65</v>
      </c>
      <c r="B15" s="26"/>
      <c r="C15" s="21"/>
      <c r="D15" s="20"/>
      <c r="E15" s="15"/>
      <c r="F15" s="15"/>
      <c r="G15" s="73"/>
    </row>
    <row r="16" spans="1:7">
      <c r="A16" s="19" t="s">
        <v>66</v>
      </c>
      <c r="B16" s="26"/>
      <c r="C16" s="21"/>
      <c r="D16" s="20"/>
      <c r="E16" s="15"/>
      <c r="F16" s="15"/>
      <c r="G16" s="73"/>
    </row>
    <row r="17" spans="1:7">
      <c r="A17" s="19" t="s">
        <v>74</v>
      </c>
      <c r="B17" s="26"/>
      <c r="C17" s="21"/>
      <c r="D17" s="20"/>
      <c r="E17" s="15"/>
      <c r="F17" s="15"/>
      <c r="G17" s="73"/>
    </row>
    <row r="18" spans="1:7">
      <c r="A18" s="19" t="s">
        <v>75</v>
      </c>
      <c r="B18" s="26"/>
      <c r="C18" s="21"/>
      <c r="D18" s="20"/>
      <c r="E18" s="15"/>
      <c r="F18" s="15"/>
      <c r="G18" s="73"/>
    </row>
    <row r="19" spans="1:7">
      <c r="A19" s="19" t="s">
        <v>3</v>
      </c>
      <c r="B19" s="27">
        <v>1.02</v>
      </c>
      <c r="C19" s="21"/>
      <c r="D19" s="20"/>
      <c r="E19" s="15"/>
      <c r="F19" s="15"/>
      <c r="G19" s="73"/>
    </row>
    <row r="20" spans="1:7">
      <c r="A20" s="19" t="s">
        <v>4</v>
      </c>
      <c r="B20" s="28">
        <v>1.08</v>
      </c>
      <c r="C20" s="21"/>
      <c r="D20" s="20"/>
      <c r="E20" s="15"/>
      <c r="F20" s="15"/>
      <c r="G20" s="73"/>
    </row>
    <row r="21" spans="1:7">
      <c r="A21" s="19" t="s">
        <v>5</v>
      </c>
      <c r="B21" s="29">
        <v>1.1000000000000001</v>
      </c>
      <c r="C21" s="21"/>
      <c r="D21" s="20"/>
      <c r="E21" s="15"/>
      <c r="F21" s="15"/>
      <c r="G21" s="73"/>
    </row>
    <row r="22" spans="1:7">
      <c r="A22" s="19" t="s">
        <v>46</v>
      </c>
      <c r="B22" s="30">
        <v>29905.4</v>
      </c>
      <c r="C22" s="31"/>
      <c r="D22" s="20"/>
      <c r="E22" s="15"/>
      <c r="F22" s="15"/>
      <c r="G22" s="73"/>
    </row>
    <row r="23" spans="1:7">
      <c r="A23" s="19" t="s">
        <v>6</v>
      </c>
      <c r="B23" s="32">
        <v>1</v>
      </c>
      <c r="C23" s="21"/>
      <c r="D23" s="20"/>
      <c r="E23" s="15"/>
      <c r="F23" s="15"/>
      <c r="G23" s="73"/>
    </row>
    <row r="24" spans="1:7">
      <c r="A24" s="19" t="s">
        <v>47</v>
      </c>
      <c r="B24" s="30">
        <f>213541.53/1.16*B23</f>
        <v>184087.52586206899</v>
      </c>
      <c r="C24" s="31"/>
      <c r="D24" s="20"/>
      <c r="E24" s="15"/>
      <c r="F24" s="15"/>
      <c r="G24" s="73"/>
    </row>
    <row r="25" spans="1:7">
      <c r="A25" s="19" t="s">
        <v>68</v>
      </c>
      <c r="B25" s="33">
        <f>(2327*2)*B23+8400+1400+978</f>
        <v>15432</v>
      </c>
      <c r="C25" s="21"/>
      <c r="D25" s="20"/>
      <c r="E25" s="15"/>
      <c r="F25" s="15"/>
      <c r="G25" s="73"/>
    </row>
    <row r="26" spans="1:7">
      <c r="A26" s="19" t="s">
        <v>7</v>
      </c>
      <c r="B26" s="34">
        <v>10</v>
      </c>
      <c r="C26" s="21"/>
      <c r="D26" s="20"/>
      <c r="E26" s="15"/>
      <c r="F26" s="15"/>
      <c r="G26" s="73"/>
    </row>
    <row r="27" spans="1:7">
      <c r="A27" s="19" t="s">
        <v>69</v>
      </c>
      <c r="B27" s="33">
        <v>10</v>
      </c>
      <c r="C27" s="21"/>
      <c r="D27" s="20"/>
      <c r="E27" s="15"/>
      <c r="F27" s="15"/>
      <c r="G27" s="73"/>
    </row>
    <row r="28" spans="1:7">
      <c r="A28" s="19" t="s">
        <v>8</v>
      </c>
      <c r="B28" s="35">
        <v>0.15</v>
      </c>
      <c r="C28" s="21"/>
      <c r="D28" s="20"/>
      <c r="E28" s="15"/>
      <c r="F28" s="15"/>
      <c r="G28" s="73"/>
    </row>
    <row r="29" spans="1:7">
      <c r="A29" s="19" t="s">
        <v>9</v>
      </c>
      <c r="B29" s="36">
        <v>0.15</v>
      </c>
      <c r="C29" s="21"/>
      <c r="D29" s="20"/>
      <c r="E29" s="15"/>
      <c r="F29" s="15"/>
      <c r="G29" s="73"/>
    </row>
    <row r="30" spans="1:7">
      <c r="A30" s="19" t="s">
        <v>10</v>
      </c>
      <c r="B30" s="37">
        <v>0.9</v>
      </c>
      <c r="C30" s="21"/>
      <c r="D30" s="20"/>
      <c r="E30" s="15"/>
      <c r="F30" s="15"/>
      <c r="G30" s="73"/>
    </row>
    <row r="31" spans="1:7">
      <c r="A31" s="19" t="s">
        <v>11</v>
      </c>
      <c r="B31" s="34">
        <v>8</v>
      </c>
      <c r="C31" s="21"/>
      <c r="D31" s="20"/>
      <c r="E31" s="15"/>
      <c r="F31" s="15"/>
      <c r="G31" s="73"/>
    </row>
    <row r="32" spans="1:7">
      <c r="A32" s="19" t="s">
        <v>12</v>
      </c>
      <c r="B32" s="38">
        <v>633</v>
      </c>
      <c r="C32" s="31"/>
      <c r="D32" s="20"/>
      <c r="E32" s="15"/>
      <c r="F32" s="15"/>
      <c r="G32" s="73"/>
    </row>
    <row r="33" spans="1:7">
      <c r="A33" s="19" t="s">
        <v>13</v>
      </c>
      <c r="B33" s="24">
        <v>90000</v>
      </c>
      <c r="C33" s="21"/>
      <c r="D33" s="23" t="s">
        <v>0</v>
      </c>
      <c r="E33" s="15"/>
      <c r="F33" s="15"/>
      <c r="G33" s="73"/>
    </row>
    <row r="34" spans="1:7">
      <c r="A34" s="19" t="s">
        <v>14</v>
      </c>
      <c r="B34" s="26">
        <v>0.7</v>
      </c>
      <c r="C34" s="21"/>
      <c r="D34" s="20"/>
      <c r="E34" s="15"/>
      <c r="F34" s="15"/>
      <c r="G34" s="73"/>
    </row>
    <row r="35" spans="1:7">
      <c r="A35" s="19" t="s">
        <v>77</v>
      </c>
      <c r="B35" s="39">
        <v>0.05</v>
      </c>
      <c r="C35" s="21"/>
      <c r="D35" s="20"/>
      <c r="E35" s="15"/>
      <c r="F35" s="15"/>
      <c r="G35" s="73"/>
    </row>
    <row r="36" spans="1:7">
      <c r="A36" s="19" t="s">
        <v>15</v>
      </c>
      <c r="B36" s="34">
        <v>60</v>
      </c>
      <c r="C36" s="21"/>
      <c r="D36" s="20"/>
      <c r="E36" s="15"/>
      <c r="F36" s="15"/>
      <c r="G36" s="73"/>
    </row>
    <row r="37" spans="1:7">
      <c r="A37" s="19" t="s">
        <v>48</v>
      </c>
      <c r="B37" s="40">
        <v>4500</v>
      </c>
      <c r="C37" s="31"/>
      <c r="D37" s="20"/>
      <c r="E37" s="15"/>
      <c r="F37" s="15"/>
      <c r="G37" s="73"/>
    </row>
    <row r="38" spans="1:7">
      <c r="A38" s="19" t="s">
        <v>49</v>
      </c>
      <c r="B38" s="38">
        <v>0.05</v>
      </c>
      <c r="C38" s="31"/>
      <c r="D38" s="20"/>
      <c r="E38" s="15"/>
      <c r="F38" s="15"/>
      <c r="G38" s="73"/>
    </row>
    <row r="39" spans="1:7">
      <c r="A39" s="19" t="s">
        <v>50</v>
      </c>
      <c r="B39" s="41">
        <v>0.7</v>
      </c>
      <c r="C39" s="31"/>
      <c r="D39" s="20"/>
      <c r="E39" s="15"/>
      <c r="F39" s="15"/>
      <c r="G39" s="73"/>
    </row>
    <row r="40" spans="1:7">
      <c r="A40" s="19" t="s">
        <v>16</v>
      </c>
      <c r="B40" s="30">
        <v>35</v>
      </c>
      <c r="C40" s="31"/>
      <c r="D40" s="20"/>
      <c r="E40" s="15"/>
      <c r="F40" s="15"/>
      <c r="G40" s="73"/>
    </row>
    <row r="41" spans="1:7">
      <c r="A41" s="19" t="s">
        <v>17</v>
      </c>
      <c r="B41" s="42">
        <v>3.5000000000000003E-2</v>
      </c>
      <c r="C41" s="21"/>
      <c r="D41" s="20"/>
      <c r="E41" s="15"/>
      <c r="F41" s="15"/>
      <c r="G41" s="73"/>
    </row>
    <row r="42" spans="1:7">
      <c r="A42" s="19" t="s">
        <v>51</v>
      </c>
      <c r="B42" s="25">
        <v>4.4999999999999998E-2</v>
      </c>
      <c r="C42" s="31"/>
      <c r="D42" s="20"/>
      <c r="E42" s="15"/>
      <c r="F42" s="15"/>
      <c r="G42" s="73"/>
    </row>
    <row r="43" spans="1:7">
      <c r="A43" s="19" t="s">
        <v>18</v>
      </c>
      <c r="B43" s="43">
        <v>4.4999999999999998E-2</v>
      </c>
      <c r="C43" s="21"/>
      <c r="D43" s="20"/>
      <c r="E43" s="15"/>
      <c r="F43" s="15"/>
      <c r="G43" s="73"/>
    </row>
    <row r="44" spans="1:7">
      <c r="A44" s="19" t="s">
        <v>19</v>
      </c>
      <c r="B44" s="44">
        <v>0.02</v>
      </c>
      <c r="C44" s="21"/>
      <c r="D44" s="20"/>
      <c r="E44" s="15"/>
      <c r="F44" s="15"/>
      <c r="G44" s="73"/>
    </row>
    <row r="45" spans="1:7">
      <c r="A45" s="19" t="s">
        <v>20</v>
      </c>
      <c r="B45" s="45">
        <v>0.1</v>
      </c>
      <c r="C45" s="21"/>
      <c r="D45" s="20"/>
      <c r="E45" s="15"/>
      <c r="F45" s="15"/>
      <c r="G45" s="73"/>
    </row>
    <row r="46" spans="1:7">
      <c r="A46" s="19"/>
      <c r="B46" s="46"/>
      <c r="C46" s="21"/>
      <c r="D46" s="20"/>
      <c r="E46" s="15"/>
      <c r="F46" s="15"/>
      <c r="G46" s="73"/>
    </row>
    <row r="47" spans="1:7">
      <c r="A47" s="20"/>
      <c r="B47" s="20"/>
      <c r="C47" s="21"/>
      <c r="D47" s="20"/>
      <c r="E47" s="15"/>
      <c r="F47" s="15"/>
      <c r="G47" s="73"/>
    </row>
    <row r="48" spans="1:7">
      <c r="A48" s="19" t="s">
        <v>21</v>
      </c>
      <c r="B48" s="20"/>
      <c r="C48" s="21"/>
      <c r="D48" s="20"/>
      <c r="E48" s="15"/>
      <c r="F48" s="15"/>
      <c r="G48" s="73"/>
    </row>
    <row r="49" spans="1:7">
      <c r="A49" s="47" t="s">
        <v>22</v>
      </c>
      <c r="B49" s="47" t="s">
        <v>22</v>
      </c>
      <c r="C49" s="21"/>
      <c r="D49" s="20"/>
      <c r="E49" s="15"/>
      <c r="F49" s="15"/>
      <c r="G49" s="73"/>
    </row>
    <row r="50" spans="1:7">
      <c r="A50" s="20"/>
      <c r="B50" s="20"/>
      <c r="C50" s="21"/>
      <c r="D50" s="20"/>
      <c r="E50" s="15"/>
      <c r="F50" s="15"/>
      <c r="G50" s="73"/>
    </row>
    <row r="51" spans="1:7">
      <c r="A51" s="19" t="s">
        <v>23</v>
      </c>
      <c r="B51" s="48">
        <f>(B4*B9)*B19</f>
        <v>14917.5</v>
      </c>
      <c r="C51" s="21"/>
      <c r="D51" s="20"/>
      <c r="E51" s="15"/>
      <c r="F51" s="15"/>
      <c r="G51" s="73"/>
    </row>
    <row r="52" spans="1:7">
      <c r="A52" s="19" t="s">
        <v>24</v>
      </c>
      <c r="B52" s="48">
        <f>(B4*B14)*B20*B21</f>
        <v>827.357142857143</v>
      </c>
      <c r="C52" s="49" t="s">
        <v>76</v>
      </c>
      <c r="D52" s="20"/>
      <c r="E52" s="15"/>
      <c r="F52" s="15"/>
      <c r="G52" s="73"/>
    </row>
    <row r="53" spans="1:7">
      <c r="A53" s="19" t="s">
        <v>25</v>
      </c>
      <c r="B53" s="50">
        <f>B52/C53</f>
        <v>0.45964285714285724</v>
      </c>
      <c r="C53" s="51">
        <v>1800</v>
      </c>
      <c r="D53" s="20"/>
      <c r="E53" s="15"/>
      <c r="F53" s="15"/>
      <c r="G53" s="73"/>
    </row>
    <row r="54" spans="1:7">
      <c r="A54" s="19" t="s">
        <v>52</v>
      </c>
      <c r="B54" s="52">
        <f>(((1+(B35/12))^B36*(B35/12)/((1+(B35/12))^B36-1))*B36)-1</f>
        <v>0.13227401864065236</v>
      </c>
      <c r="C54" s="53"/>
      <c r="D54" s="23" t="s">
        <v>0</v>
      </c>
      <c r="E54" s="86"/>
      <c r="F54" s="14"/>
      <c r="G54" s="73"/>
    </row>
    <row r="55" spans="1:7">
      <c r="A55" s="19" t="s">
        <v>57</v>
      </c>
      <c r="B55" s="54">
        <f>B39*B40/116</f>
        <v>0.21120689655172414</v>
      </c>
      <c r="C55" s="53"/>
      <c r="D55" s="20"/>
      <c r="E55" s="15"/>
      <c r="F55" s="15"/>
      <c r="G55" s="73"/>
    </row>
    <row r="56" spans="1:7">
      <c r="A56" s="19" t="s">
        <v>53</v>
      </c>
      <c r="B56" s="55">
        <f>B55*B41</f>
        <v>7.3922413793103461E-3</v>
      </c>
      <c r="C56" s="53"/>
      <c r="D56" s="20"/>
      <c r="E56" s="15"/>
      <c r="F56" s="15"/>
      <c r="G56" s="73"/>
    </row>
    <row r="57" spans="1:7">
      <c r="A57" s="19" t="s">
        <v>54</v>
      </c>
      <c r="B57" s="56">
        <f>B31*B32/B33</f>
        <v>5.6266666666666666E-2</v>
      </c>
      <c r="C57" s="53"/>
      <c r="D57" s="20"/>
      <c r="E57" s="15"/>
      <c r="F57" s="15"/>
      <c r="G57" s="73"/>
    </row>
    <row r="58" spans="1:7">
      <c r="A58" s="19" t="s">
        <v>26</v>
      </c>
      <c r="B58" s="33">
        <f>B51/B23</f>
        <v>14917.5</v>
      </c>
      <c r="C58" s="53"/>
      <c r="D58" s="20"/>
      <c r="E58" s="15"/>
      <c r="F58" s="15"/>
      <c r="G58" s="73"/>
    </row>
    <row r="59" spans="1:7">
      <c r="A59" s="19" t="s">
        <v>0</v>
      </c>
      <c r="B59" s="19" t="s">
        <v>0</v>
      </c>
      <c r="C59" s="21"/>
      <c r="D59" s="20"/>
      <c r="E59" s="15"/>
      <c r="F59" s="15"/>
      <c r="G59" s="73"/>
    </row>
    <row r="60" spans="1:7">
      <c r="A60" s="20"/>
      <c r="B60" s="20"/>
      <c r="C60" s="21"/>
      <c r="D60" s="20"/>
      <c r="E60" s="15"/>
      <c r="F60" s="15"/>
      <c r="G60" s="73"/>
    </row>
    <row r="61" spans="1:7">
      <c r="A61" s="19" t="s">
        <v>27</v>
      </c>
      <c r="B61" s="20"/>
      <c r="C61" s="21"/>
      <c r="D61" s="20"/>
      <c r="E61" s="15"/>
      <c r="F61" s="15"/>
      <c r="G61" s="73"/>
    </row>
    <row r="62" spans="1:7">
      <c r="A62" s="47" t="s">
        <v>28</v>
      </c>
      <c r="B62" s="47" t="s">
        <v>28</v>
      </c>
      <c r="C62" s="57" t="s">
        <v>29</v>
      </c>
      <c r="D62" s="19" t="s">
        <v>30</v>
      </c>
      <c r="E62" s="15"/>
      <c r="F62" s="15"/>
      <c r="G62" s="73"/>
    </row>
    <row r="63" spans="1:7">
      <c r="A63" s="20"/>
      <c r="B63" s="19" t="s">
        <v>31</v>
      </c>
      <c r="C63" s="57" t="s">
        <v>55</v>
      </c>
      <c r="D63" s="57" t="s">
        <v>32</v>
      </c>
      <c r="E63" s="15"/>
      <c r="F63" s="15"/>
      <c r="G63" s="73"/>
    </row>
    <row r="64" spans="1:7">
      <c r="A64" s="20"/>
      <c r="B64" s="57" t="s">
        <v>56</v>
      </c>
      <c r="C64" s="21"/>
      <c r="D64" s="20"/>
      <c r="E64" s="15"/>
      <c r="F64" s="15"/>
      <c r="G64" s="73"/>
    </row>
    <row r="65" spans="1:7">
      <c r="A65" s="20"/>
      <c r="B65" s="47" t="s">
        <v>22</v>
      </c>
      <c r="C65" s="57" t="s">
        <v>22</v>
      </c>
      <c r="D65" s="47" t="s">
        <v>22</v>
      </c>
      <c r="E65" s="15"/>
      <c r="F65" s="15"/>
      <c r="G65" s="73"/>
    </row>
    <row r="66" spans="1:7">
      <c r="A66" s="19" t="s">
        <v>33</v>
      </c>
      <c r="B66" s="37">
        <f>B53*B22</f>
        <v>13745.803500000004</v>
      </c>
      <c r="C66" s="58">
        <f>B66/B51</f>
        <v>0.92145490196078461</v>
      </c>
      <c r="D66" s="59">
        <f t="shared" ref="D66:D77" si="0">B66/$B$77</f>
        <v>0.33792663956801422</v>
      </c>
      <c r="E66" s="15"/>
      <c r="F66" s="15"/>
      <c r="G66" s="73"/>
    </row>
    <row r="67" spans="1:7">
      <c r="A67" s="19" t="s">
        <v>34</v>
      </c>
      <c r="B67" s="37">
        <f>(B30*(B23*(B24*(1-B28)-(B31*B32)))/B26)+(B30*(B23*(B25*(1-B29)))/B27)</f>
        <v>14807.483728448278</v>
      </c>
      <c r="C67" s="58">
        <f>B67/B51</f>
        <v>0.99262501950382287</v>
      </c>
      <c r="D67" s="59">
        <f t="shared" si="0"/>
        <v>0.36402697134529644</v>
      </c>
      <c r="E67" s="15"/>
      <c r="F67" s="15"/>
      <c r="G67" s="73"/>
    </row>
    <row r="68" spans="1:7">
      <c r="A68" s="19" t="s">
        <v>35</v>
      </c>
      <c r="B68" s="37">
        <f>(B30*((B23*B24*B34*B54)/B26))+(B30*((B23*B25)*B34*B54)/B27)</f>
        <v>1662.6487174323663</v>
      </c>
      <c r="C68" s="58">
        <f>B68/B51</f>
        <v>0.11145625724366458</v>
      </c>
      <c r="D68" s="59">
        <f t="shared" si="0"/>
        <v>4.0874532642925406E-2</v>
      </c>
      <c r="E68" s="15"/>
      <c r="F68" s="15"/>
      <c r="G68" s="73"/>
    </row>
    <row r="69" spans="1:7">
      <c r="A69" s="19" t="s">
        <v>36</v>
      </c>
      <c r="B69" s="37">
        <f>(B30*(B23*B37))</f>
        <v>4050</v>
      </c>
      <c r="C69" s="58">
        <f>B69/B51</f>
        <v>0.27149321266968324</v>
      </c>
      <c r="D69" s="59">
        <f t="shared" si="0"/>
        <v>9.9565142936202847E-2</v>
      </c>
      <c r="E69" s="15"/>
      <c r="F69" s="15"/>
      <c r="G69" s="73"/>
    </row>
    <row r="70" spans="1:7">
      <c r="A70" s="19" t="s">
        <v>37</v>
      </c>
      <c r="B70" s="37">
        <f>C70*B51</f>
        <v>745.875</v>
      </c>
      <c r="C70" s="58">
        <f>(B38)</f>
        <v>0.05</v>
      </c>
      <c r="D70" s="59">
        <f t="shared" si="0"/>
        <v>1.8336580490750692E-2</v>
      </c>
      <c r="E70" s="15"/>
      <c r="F70" s="15"/>
      <c r="G70" s="73"/>
    </row>
    <row r="71" spans="1:7">
      <c r="A71" s="19" t="s">
        <v>38</v>
      </c>
      <c r="B71" s="37">
        <f>C71*B51</f>
        <v>3260.9526400862073</v>
      </c>
      <c r="C71" s="58">
        <f>(B55+B56)</f>
        <v>0.2185991379310345</v>
      </c>
      <c r="D71" s="59">
        <f t="shared" si="0"/>
        <v>8.0167213757622535E-2</v>
      </c>
      <c r="E71" s="15"/>
      <c r="F71" s="15"/>
      <c r="G71" s="73"/>
    </row>
    <row r="72" spans="1:7">
      <c r="A72" s="19" t="s">
        <v>39</v>
      </c>
      <c r="B72" s="37">
        <f>C72*B51</f>
        <v>839.35799999999995</v>
      </c>
      <c r="C72" s="58">
        <f>(B57)</f>
        <v>5.6266666666666666E-2</v>
      </c>
      <c r="D72" s="59">
        <f t="shared" si="0"/>
        <v>2.0634765245591442E-2</v>
      </c>
      <c r="E72" s="15"/>
      <c r="F72" s="15"/>
      <c r="G72" s="73"/>
    </row>
    <row r="73" spans="1:7">
      <c r="A73" s="19" t="s">
        <v>40</v>
      </c>
      <c r="B73" s="37">
        <f>SUM(B66:B72)</f>
        <v>39112.121585966852</v>
      </c>
      <c r="C73" s="58">
        <f>SUM(C66:C72)</f>
        <v>2.621895195975656</v>
      </c>
      <c r="D73" s="59">
        <f t="shared" si="0"/>
        <v>0.96153184598640351</v>
      </c>
      <c r="E73" s="15"/>
      <c r="F73" s="15"/>
      <c r="G73" s="73"/>
    </row>
    <row r="74" spans="1:7">
      <c r="A74" s="19" t="s">
        <v>41</v>
      </c>
      <c r="B74" s="37">
        <f>B42*B51</f>
        <v>671.28750000000002</v>
      </c>
      <c r="C74" s="58">
        <f>B42</f>
        <v>4.4999999999999998E-2</v>
      </c>
      <c r="D74" s="59">
        <f t="shared" si="0"/>
        <v>1.6502922441675623E-2</v>
      </c>
      <c r="E74" s="15"/>
      <c r="F74" s="15"/>
      <c r="G74" s="73"/>
    </row>
    <row r="75" spans="1:7">
      <c r="A75" s="19" t="s">
        <v>42</v>
      </c>
      <c r="B75" s="37">
        <f>B43*B66</f>
        <v>618.56115750000015</v>
      </c>
      <c r="C75" s="58">
        <f>B75/B51</f>
        <v>4.1465470588235305E-2</v>
      </c>
      <c r="D75" s="59">
        <f t="shared" si="0"/>
        <v>1.520669878056064E-2</v>
      </c>
      <c r="E75" s="15"/>
      <c r="F75" s="15"/>
      <c r="G75" s="73"/>
    </row>
    <row r="76" spans="1:7">
      <c r="A76" s="19" t="s">
        <v>43</v>
      </c>
      <c r="B76" s="37">
        <f>B44*B66</f>
        <v>274.9160700000001</v>
      </c>
      <c r="C76" s="58">
        <f>B76/B51</f>
        <v>1.8429098039215695E-2</v>
      </c>
      <c r="D76" s="59">
        <f t="shared" si="0"/>
        <v>6.7585327913602857E-3</v>
      </c>
      <c r="E76" s="15"/>
      <c r="F76" s="15"/>
      <c r="G76" s="73"/>
    </row>
    <row r="77" spans="1:7" s="11" customFormat="1">
      <c r="A77" s="60" t="s">
        <v>44</v>
      </c>
      <c r="B77" s="61">
        <f>B73+B74+B75+B76</f>
        <v>40676.88631346685</v>
      </c>
      <c r="C77" s="62">
        <f>SUM(C73:C76)</f>
        <v>2.7267897646031067</v>
      </c>
      <c r="D77" s="63">
        <f t="shared" si="0"/>
        <v>1</v>
      </c>
      <c r="E77" s="87"/>
      <c r="F77" s="87"/>
      <c r="G77" s="88"/>
    </row>
    <row r="78" spans="1:7" s="11" customFormat="1">
      <c r="A78" s="64" t="s">
        <v>78</v>
      </c>
      <c r="B78" s="61">
        <f>+B77*0.16</f>
        <v>6508.3018101546959</v>
      </c>
      <c r="C78" s="62"/>
      <c r="D78" s="63"/>
      <c r="E78" s="87"/>
      <c r="F78" s="87"/>
      <c r="G78" s="88"/>
    </row>
    <row r="79" spans="1:7">
      <c r="A79" s="19" t="s">
        <v>79</v>
      </c>
      <c r="B79" s="37">
        <f>B45*B77</f>
        <v>4067.6886313466853</v>
      </c>
      <c r="C79" s="58">
        <f>B79/B51</f>
        <v>0.27267897646031075</v>
      </c>
      <c r="D79" s="65" t="s">
        <v>0</v>
      </c>
      <c r="E79" s="15"/>
      <c r="F79" s="15"/>
      <c r="G79" s="73"/>
    </row>
    <row r="80" spans="1:7" s="11" customFormat="1">
      <c r="A80" s="60" t="s">
        <v>45</v>
      </c>
      <c r="B80" s="61">
        <f>+B79+B78+B77</f>
        <v>51252.876754968231</v>
      </c>
      <c r="C80" s="62">
        <f>C77+C79</f>
        <v>2.9994687410634175</v>
      </c>
      <c r="D80" s="66" t="s">
        <v>0</v>
      </c>
      <c r="E80" s="87"/>
      <c r="F80" s="89"/>
      <c r="G80" s="88"/>
    </row>
    <row r="81" spans="1:7">
      <c r="A81" s="19"/>
      <c r="B81" s="37"/>
      <c r="C81" s="58"/>
      <c r="D81" s="67"/>
      <c r="E81" s="15"/>
      <c r="F81" s="15"/>
      <c r="G81" s="73"/>
    </row>
    <row r="82" spans="1:7">
      <c r="A82" s="19"/>
      <c r="B82" s="37"/>
      <c r="C82" s="58"/>
      <c r="D82" s="67"/>
      <c r="E82" s="15"/>
      <c r="F82" s="15"/>
      <c r="G82" s="73"/>
    </row>
    <row r="83" spans="1:7">
      <c r="A83" s="20" t="str">
        <f>+A51</f>
        <v>KMS/AÑO</v>
      </c>
      <c r="B83" s="68">
        <f>+B51</f>
        <v>14917.5</v>
      </c>
      <c r="C83" s="58"/>
      <c r="D83" s="67"/>
      <c r="E83" s="15"/>
      <c r="F83" s="15"/>
      <c r="G83" s="73"/>
    </row>
    <row r="84" spans="1:7">
      <c r="A84" s="19" t="str">
        <f>+A52</f>
        <v>HORAS/AÑO</v>
      </c>
      <c r="B84" s="68">
        <f>+B52</f>
        <v>827.357142857143</v>
      </c>
      <c r="C84" s="58"/>
      <c r="D84" s="67"/>
      <c r="E84" s="15"/>
      <c r="F84" s="15"/>
      <c r="G84" s="73"/>
    </row>
    <row r="85" spans="1:7">
      <c r="A85" s="20" t="str">
        <f>+A23</f>
        <v xml:space="preserve">Nº DE VEHICULOS </v>
      </c>
      <c r="B85" s="20">
        <f>+B23</f>
        <v>1</v>
      </c>
      <c r="C85" s="21"/>
      <c r="D85" s="20"/>
      <c r="E85" s="15"/>
      <c r="F85" s="15"/>
      <c r="G85" s="73"/>
    </row>
    <row r="86" spans="1:7">
      <c r="A86" s="20" t="str">
        <f>+A53</f>
        <v>Nº DE EMPLEADOS/AÑO</v>
      </c>
      <c r="B86" s="69">
        <f>+B53</f>
        <v>0.45964285714285724</v>
      </c>
      <c r="C86" s="70"/>
      <c r="D86" s="70"/>
      <c r="E86" s="73"/>
      <c r="F86" s="73"/>
      <c r="G86" s="73"/>
    </row>
    <row r="87" spans="1:7">
      <c r="A87" s="20" t="str">
        <f>+A80</f>
        <v>TOTAL EXPLOTACION (Bº 10%)</v>
      </c>
      <c r="B87" s="68">
        <f>+B80</f>
        <v>51252.876754968231</v>
      </c>
      <c r="C87" s="70"/>
      <c r="D87" s="70"/>
      <c r="E87" s="73"/>
      <c r="F87" s="73"/>
      <c r="G87" s="73"/>
    </row>
  </sheetData>
  <pageMargins left="0.75" right="0.75" top="1" bottom="1" header="0" footer="0"/>
  <pageSetup paperSize="9" orientation="portrait" horizontalDpi="4294967293" r:id="rId1"/>
  <headerFooter alignWithMargins="0"/>
</worksheet>
</file>

<file path=xl/worksheets/sheet7.xml><?xml version="1.0" encoding="utf-8"?>
<worksheet xmlns="http://schemas.openxmlformats.org/spreadsheetml/2006/main" xmlns:r="http://schemas.openxmlformats.org/officeDocument/2006/relationships">
  <dimension ref="A1:G87"/>
  <sheetViews>
    <sheetView topLeftCell="A40" workbookViewId="0">
      <selection activeCell="B9" sqref="B9"/>
    </sheetView>
  </sheetViews>
  <sheetFormatPr baseColWidth="10" defaultColWidth="11" defaultRowHeight="12.75"/>
  <cols>
    <col min="1" max="1" width="46.42578125" style="8" customWidth="1"/>
    <col min="2" max="2" width="16.7109375" style="8" customWidth="1"/>
    <col min="3" max="3" width="11" style="9"/>
    <col min="4" max="4" width="11" style="8"/>
    <col min="5" max="5" width="6.140625" style="8" customWidth="1"/>
    <col min="6" max="6" width="9.7109375" style="8" customWidth="1"/>
    <col min="7" max="16384" width="11" style="7"/>
  </cols>
  <sheetData>
    <row r="1" spans="1:7">
      <c r="A1" s="20"/>
      <c r="B1" s="22"/>
      <c r="C1" s="21"/>
      <c r="D1" s="20"/>
      <c r="E1" s="15"/>
      <c r="F1" s="15"/>
      <c r="G1" s="73"/>
    </row>
    <row r="2" spans="1:7">
      <c r="A2" s="74" t="s">
        <v>1</v>
      </c>
      <c r="B2" s="75" t="s">
        <v>91</v>
      </c>
      <c r="C2" s="76" t="s">
        <v>89</v>
      </c>
      <c r="D2" s="20"/>
      <c r="E2" s="15"/>
      <c r="F2" s="15"/>
      <c r="G2" s="73"/>
    </row>
    <row r="3" spans="1:7">
      <c r="A3" s="19" t="s">
        <v>2</v>
      </c>
      <c r="B3" s="23" t="s">
        <v>0</v>
      </c>
      <c r="C3" s="21"/>
      <c r="D3" s="20"/>
      <c r="E3" s="15"/>
      <c r="F3" s="15"/>
      <c r="G3" s="73"/>
    </row>
    <row r="4" spans="1:7">
      <c r="A4" s="19" t="s">
        <v>58</v>
      </c>
      <c r="B4" s="24">
        <v>1950</v>
      </c>
      <c r="C4" s="21"/>
      <c r="D4" s="20"/>
      <c r="E4" s="15"/>
      <c r="F4" s="15"/>
      <c r="G4" s="73"/>
    </row>
    <row r="5" spans="1:7">
      <c r="A5" s="19" t="s">
        <v>59</v>
      </c>
      <c r="B5" s="24"/>
      <c r="C5" s="21"/>
      <c r="D5" s="20"/>
      <c r="E5" s="15"/>
      <c r="F5" s="15"/>
      <c r="G5" s="73"/>
    </row>
    <row r="6" spans="1:7">
      <c r="A6" s="19" t="s">
        <v>60</v>
      </c>
      <c r="B6" s="24"/>
      <c r="C6" s="21"/>
      <c r="D6" s="20"/>
      <c r="E6" s="15"/>
      <c r="F6" s="15"/>
      <c r="G6" s="73"/>
    </row>
    <row r="7" spans="1:7">
      <c r="A7" s="19" t="s">
        <v>70</v>
      </c>
      <c r="B7" s="24"/>
      <c r="C7" s="21"/>
      <c r="D7" s="20"/>
      <c r="E7" s="15"/>
      <c r="F7" s="15"/>
      <c r="G7" s="73"/>
    </row>
    <row r="8" spans="1:7">
      <c r="A8" s="19" t="s">
        <v>72</v>
      </c>
      <c r="B8" s="24"/>
      <c r="C8" s="21" t="s">
        <v>67</v>
      </c>
      <c r="D8" s="20"/>
      <c r="E8" s="15"/>
      <c r="F8" s="15"/>
      <c r="G8" s="73"/>
    </row>
    <row r="9" spans="1:7">
      <c r="A9" s="19" t="s">
        <v>61</v>
      </c>
      <c r="B9" s="25">
        <v>7.5</v>
      </c>
      <c r="C9" s="21">
        <v>21</v>
      </c>
      <c r="D9" s="20"/>
      <c r="E9" s="15"/>
      <c r="F9" s="15"/>
      <c r="G9" s="73"/>
    </row>
    <row r="10" spans="1:7">
      <c r="A10" s="19" t="s">
        <v>62</v>
      </c>
      <c r="B10" s="25"/>
      <c r="C10" s="21"/>
      <c r="D10" s="20"/>
      <c r="E10" s="15"/>
      <c r="F10" s="15"/>
      <c r="G10" s="73"/>
    </row>
    <row r="11" spans="1:7">
      <c r="A11" s="19" t="s">
        <v>63</v>
      </c>
      <c r="B11" s="25"/>
      <c r="C11" s="21"/>
      <c r="D11" s="20"/>
      <c r="E11" s="15"/>
      <c r="F11" s="15"/>
      <c r="G11" s="73"/>
    </row>
    <row r="12" spans="1:7">
      <c r="A12" s="19" t="s">
        <v>71</v>
      </c>
      <c r="B12" s="25"/>
      <c r="C12" s="21"/>
      <c r="D12" s="20"/>
      <c r="E12" s="15"/>
      <c r="F12" s="15"/>
      <c r="G12" s="73"/>
    </row>
    <row r="13" spans="1:7">
      <c r="A13" s="19" t="s">
        <v>73</v>
      </c>
      <c r="B13" s="25"/>
      <c r="C13" s="21"/>
      <c r="D13" s="20"/>
      <c r="E13" s="15"/>
      <c r="F13" s="15"/>
      <c r="G13" s="73"/>
    </row>
    <row r="14" spans="1:7">
      <c r="A14" s="19" t="s">
        <v>64</v>
      </c>
      <c r="B14" s="26">
        <f>+B9/C9</f>
        <v>0.35714285714285715</v>
      </c>
      <c r="C14" s="21"/>
      <c r="D14" s="20"/>
      <c r="E14" s="15"/>
      <c r="F14" s="15"/>
      <c r="G14" s="73"/>
    </row>
    <row r="15" spans="1:7">
      <c r="A15" s="19" t="s">
        <v>65</v>
      </c>
      <c r="B15" s="26"/>
      <c r="C15" s="21"/>
      <c r="D15" s="20"/>
      <c r="E15" s="15"/>
      <c r="F15" s="15"/>
      <c r="G15" s="73"/>
    </row>
    <row r="16" spans="1:7">
      <c r="A16" s="19" t="s">
        <v>66</v>
      </c>
      <c r="B16" s="26"/>
      <c r="C16" s="21"/>
      <c r="D16" s="20"/>
      <c r="E16" s="15"/>
      <c r="F16" s="15"/>
      <c r="G16" s="73"/>
    </row>
    <row r="17" spans="1:7">
      <c r="A17" s="19" t="s">
        <v>74</v>
      </c>
      <c r="B17" s="26"/>
      <c r="C17" s="21"/>
      <c r="D17" s="20"/>
      <c r="E17" s="15"/>
      <c r="F17" s="15"/>
      <c r="G17" s="73"/>
    </row>
    <row r="18" spans="1:7">
      <c r="A18" s="19" t="s">
        <v>75</v>
      </c>
      <c r="B18" s="26"/>
      <c r="C18" s="21"/>
      <c r="D18" s="20"/>
      <c r="E18" s="15"/>
      <c r="F18" s="15"/>
      <c r="G18" s="73"/>
    </row>
    <row r="19" spans="1:7">
      <c r="A19" s="19" t="s">
        <v>3</v>
      </c>
      <c r="B19" s="27">
        <v>1.02</v>
      </c>
      <c r="C19" s="21"/>
      <c r="D19" s="20"/>
      <c r="E19" s="15"/>
      <c r="F19" s="15"/>
      <c r="G19" s="73"/>
    </row>
    <row r="20" spans="1:7">
      <c r="A20" s="19" t="s">
        <v>4</v>
      </c>
      <c r="B20" s="28">
        <v>1.08</v>
      </c>
      <c r="C20" s="21"/>
      <c r="D20" s="20"/>
      <c r="E20" s="15"/>
      <c r="F20" s="15"/>
      <c r="G20" s="73"/>
    </row>
    <row r="21" spans="1:7">
      <c r="A21" s="19" t="s">
        <v>5</v>
      </c>
      <c r="B21" s="29">
        <v>1.1000000000000001</v>
      </c>
      <c r="C21" s="21"/>
      <c r="D21" s="20"/>
      <c r="E21" s="15"/>
      <c r="F21" s="15"/>
      <c r="G21" s="73"/>
    </row>
    <row r="22" spans="1:7">
      <c r="A22" s="19" t="s">
        <v>46</v>
      </c>
      <c r="B22" s="30">
        <v>29905.4</v>
      </c>
      <c r="C22" s="31"/>
      <c r="D22" s="20"/>
      <c r="E22" s="15"/>
      <c r="F22" s="15"/>
      <c r="G22" s="73"/>
    </row>
    <row r="23" spans="1:7">
      <c r="A23" s="19" t="s">
        <v>6</v>
      </c>
      <c r="B23" s="32">
        <v>2</v>
      </c>
      <c r="C23" s="21"/>
      <c r="D23" s="20"/>
      <c r="E23" s="15"/>
      <c r="F23" s="15"/>
      <c r="G23" s="73"/>
    </row>
    <row r="24" spans="1:7">
      <c r="A24" s="19" t="s">
        <v>47</v>
      </c>
      <c r="B24" s="30">
        <f>213541.53/1.16*B23</f>
        <v>368175.05172413797</v>
      </c>
      <c r="C24" s="31"/>
      <c r="D24" s="20"/>
      <c r="E24" s="15"/>
      <c r="F24" s="15"/>
      <c r="G24" s="73"/>
    </row>
    <row r="25" spans="1:7">
      <c r="A25" s="19" t="s">
        <v>68</v>
      </c>
      <c r="B25" s="33">
        <f>(2327*2)*B23+8400+1400+978</f>
        <v>20086</v>
      </c>
      <c r="C25" s="21"/>
      <c r="D25" s="20"/>
      <c r="E25" s="15"/>
      <c r="F25" s="15"/>
      <c r="G25" s="73"/>
    </row>
    <row r="26" spans="1:7">
      <c r="A26" s="19" t="s">
        <v>7</v>
      </c>
      <c r="B26" s="34">
        <v>10</v>
      </c>
      <c r="C26" s="21"/>
      <c r="D26" s="20"/>
      <c r="E26" s="15"/>
      <c r="F26" s="15"/>
      <c r="G26" s="73"/>
    </row>
    <row r="27" spans="1:7">
      <c r="A27" s="19" t="s">
        <v>69</v>
      </c>
      <c r="B27" s="33">
        <v>10</v>
      </c>
      <c r="C27" s="21"/>
      <c r="D27" s="20"/>
      <c r="E27" s="15"/>
      <c r="F27" s="15"/>
      <c r="G27" s="73"/>
    </row>
    <row r="28" spans="1:7">
      <c r="A28" s="19" t="s">
        <v>8</v>
      </c>
      <c r="B28" s="35">
        <v>0.15</v>
      </c>
      <c r="C28" s="21"/>
      <c r="D28" s="20"/>
      <c r="E28" s="15"/>
      <c r="F28" s="15"/>
      <c r="G28" s="73"/>
    </row>
    <row r="29" spans="1:7">
      <c r="A29" s="19" t="s">
        <v>9</v>
      </c>
      <c r="B29" s="36">
        <v>0.15</v>
      </c>
      <c r="C29" s="21"/>
      <c r="D29" s="20"/>
      <c r="E29" s="15"/>
      <c r="F29" s="15"/>
      <c r="G29" s="73"/>
    </row>
    <row r="30" spans="1:7">
      <c r="A30" s="19" t="s">
        <v>10</v>
      </c>
      <c r="B30" s="37">
        <v>0.9</v>
      </c>
      <c r="C30" s="21"/>
      <c r="D30" s="20"/>
      <c r="E30" s="15"/>
      <c r="F30" s="15"/>
      <c r="G30" s="73"/>
    </row>
    <row r="31" spans="1:7">
      <c r="A31" s="19" t="s">
        <v>11</v>
      </c>
      <c r="B31" s="34">
        <v>8</v>
      </c>
      <c r="C31" s="21"/>
      <c r="D31" s="20"/>
      <c r="E31" s="15"/>
      <c r="F31" s="15"/>
      <c r="G31" s="73"/>
    </row>
    <row r="32" spans="1:7">
      <c r="A32" s="19" t="s">
        <v>12</v>
      </c>
      <c r="B32" s="38">
        <v>633</v>
      </c>
      <c r="C32" s="31"/>
      <c r="D32" s="20"/>
      <c r="E32" s="15"/>
      <c r="F32" s="15"/>
      <c r="G32" s="73"/>
    </row>
    <row r="33" spans="1:7">
      <c r="A33" s="19" t="s">
        <v>13</v>
      </c>
      <c r="B33" s="24">
        <v>90000</v>
      </c>
      <c r="C33" s="21"/>
      <c r="D33" s="23" t="s">
        <v>0</v>
      </c>
      <c r="E33" s="15"/>
      <c r="F33" s="15"/>
      <c r="G33" s="73"/>
    </row>
    <row r="34" spans="1:7">
      <c r="A34" s="19" t="s">
        <v>14</v>
      </c>
      <c r="B34" s="26">
        <v>0.7</v>
      </c>
      <c r="C34" s="21"/>
      <c r="D34" s="20"/>
      <c r="E34" s="15"/>
      <c r="F34" s="15"/>
      <c r="G34" s="73"/>
    </row>
    <row r="35" spans="1:7">
      <c r="A35" s="19" t="s">
        <v>77</v>
      </c>
      <c r="B35" s="39">
        <v>0.05</v>
      </c>
      <c r="C35" s="21"/>
      <c r="D35" s="20"/>
      <c r="E35" s="15"/>
      <c r="F35" s="15"/>
      <c r="G35" s="73"/>
    </row>
    <row r="36" spans="1:7">
      <c r="A36" s="19" t="s">
        <v>15</v>
      </c>
      <c r="B36" s="34">
        <v>60</v>
      </c>
      <c r="C36" s="21"/>
      <c r="D36" s="20"/>
      <c r="E36" s="15"/>
      <c r="F36" s="15"/>
      <c r="G36" s="73"/>
    </row>
    <row r="37" spans="1:7">
      <c r="A37" s="19" t="s">
        <v>48</v>
      </c>
      <c r="B37" s="40">
        <v>4500</v>
      </c>
      <c r="C37" s="31"/>
      <c r="D37" s="20"/>
      <c r="E37" s="15"/>
      <c r="F37" s="15"/>
      <c r="G37" s="73"/>
    </row>
    <row r="38" spans="1:7">
      <c r="A38" s="19" t="s">
        <v>49</v>
      </c>
      <c r="B38" s="38">
        <v>0.05</v>
      </c>
      <c r="C38" s="31"/>
      <c r="D38" s="20"/>
      <c r="E38" s="15"/>
      <c r="F38" s="15"/>
      <c r="G38" s="73"/>
    </row>
    <row r="39" spans="1:7">
      <c r="A39" s="19" t="s">
        <v>50</v>
      </c>
      <c r="B39" s="41">
        <v>0.7</v>
      </c>
      <c r="C39" s="31"/>
      <c r="D39" s="20"/>
      <c r="E39" s="15"/>
      <c r="F39" s="15"/>
      <c r="G39" s="73"/>
    </row>
    <row r="40" spans="1:7">
      <c r="A40" s="19" t="s">
        <v>16</v>
      </c>
      <c r="B40" s="30">
        <v>35</v>
      </c>
      <c r="C40" s="31"/>
      <c r="D40" s="20"/>
      <c r="E40" s="15"/>
      <c r="F40" s="15"/>
      <c r="G40" s="73"/>
    </row>
    <row r="41" spans="1:7">
      <c r="A41" s="19" t="s">
        <v>17</v>
      </c>
      <c r="B41" s="42">
        <v>3.5000000000000003E-2</v>
      </c>
      <c r="C41" s="21"/>
      <c r="D41" s="20"/>
      <c r="E41" s="15"/>
      <c r="F41" s="15"/>
      <c r="G41" s="73"/>
    </row>
    <row r="42" spans="1:7">
      <c r="A42" s="19" t="s">
        <v>51</v>
      </c>
      <c r="B42" s="25">
        <v>4.4999999999999998E-2</v>
      </c>
      <c r="C42" s="31"/>
      <c r="D42" s="20"/>
      <c r="E42" s="15"/>
      <c r="F42" s="15"/>
      <c r="G42" s="73"/>
    </row>
    <row r="43" spans="1:7">
      <c r="A43" s="19" t="s">
        <v>18</v>
      </c>
      <c r="B43" s="43">
        <v>4.4999999999999998E-2</v>
      </c>
      <c r="C43" s="21"/>
      <c r="D43" s="20"/>
      <c r="E43" s="15"/>
      <c r="F43" s="15"/>
      <c r="G43" s="73"/>
    </row>
    <row r="44" spans="1:7">
      <c r="A44" s="19" t="s">
        <v>19</v>
      </c>
      <c r="B44" s="44">
        <v>0.02</v>
      </c>
      <c r="C44" s="21"/>
      <c r="D44" s="20"/>
      <c r="E44" s="15"/>
      <c r="F44" s="15"/>
      <c r="G44" s="73"/>
    </row>
    <row r="45" spans="1:7">
      <c r="A45" s="19" t="s">
        <v>20</v>
      </c>
      <c r="B45" s="45">
        <v>0.1</v>
      </c>
      <c r="C45" s="21"/>
      <c r="D45" s="20"/>
      <c r="E45" s="15"/>
      <c r="F45" s="15"/>
      <c r="G45" s="73"/>
    </row>
    <row r="46" spans="1:7">
      <c r="A46" s="19"/>
      <c r="B46" s="46"/>
      <c r="C46" s="21"/>
      <c r="D46" s="20"/>
      <c r="E46" s="15"/>
      <c r="F46" s="15"/>
      <c r="G46" s="73"/>
    </row>
    <row r="47" spans="1:7">
      <c r="A47" s="20"/>
      <c r="B47" s="20"/>
      <c r="C47" s="21"/>
      <c r="D47" s="20"/>
      <c r="E47" s="15"/>
      <c r="F47" s="15"/>
      <c r="G47" s="73"/>
    </row>
    <row r="48" spans="1:7">
      <c r="A48" s="19" t="s">
        <v>21</v>
      </c>
      <c r="B48" s="20"/>
      <c r="C48" s="21"/>
      <c r="D48" s="20"/>
      <c r="E48" s="15"/>
      <c r="F48" s="15"/>
      <c r="G48" s="73"/>
    </row>
    <row r="49" spans="1:7">
      <c r="A49" s="47" t="s">
        <v>22</v>
      </c>
      <c r="B49" s="47" t="s">
        <v>22</v>
      </c>
      <c r="C49" s="21"/>
      <c r="D49" s="20"/>
      <c r="E49" s="15"/>
      <c r="F49" s="15"/>
      <c r="G49" s="73"/>
    </row>
    <row r="50" spans="1:7">
      <c r="A50" s="20"/>
      <c r="B50" s="20"/>
      <c r="C50" s="21"/>
      <c r="D50" s="20"/>
      <c r="E50" s="15"/>
      <c r="F50" s="15"/>
      <c r="G50" s="73"/>
    </row>
    <row r="51" spans="1:7">
      <c r="A51" s="19" t="s">
        <v>23</v>
      </c>
      <c r="B51" s="48">
        <f>(B4*B9)*B19</f>
        <v>14917.5</v>
      </c>
      <c r="C51" s="21"/>
      <c r="D51" s="20"/>
      <c r="E51" s="15"/>
      <c r="F51" s="15"/>
      <c r="G51" s="73"/>
    </row>
    <row r="52" spans="1:7">
      <c r="A52" s="19" t="s">
        <v>24</v>
      </c>
      <c r="B52" s="48">
        <f>(B4*B14)*B20*B21</f>
        <v>827.357142857143</v>
      </c>
      <c r="C52" s="49" t="s">
        <v>76</v>
      </c>
      <c r="D52" s="20"/>
      <c r="E52" s="15"/>
      <c r="F52" s="15"/>
      <c r="G52" s="73"/>
    </row>
    <row r="53" spans="1:7">
      <c r="A53" s="19" t="s">
        <v>25</v>
      </c>
      <c r="B53" s="50">
        <f>B52/C53</f>
        <v>0.45964285714285724</v>
      </c>
      <c r="C53" s="51">
        <v>1800</v>
      </c>
      <c r="D53" s="20"/>
      <c r="E53" s="15"/>
      <c r="F53" s="15"/>
      <c r="G53" s="73"/>
    </row>
    <row r="54" spans="1:7">
      <c r="A54" s="19" t="s">
        <v>52</v>
      </c>
      <c r="B54" s="52">
        <f>(((1+(B35/12))^B36*(B35/12)/((1+(B35/12))^B36-1))*B36)-1</f>
        <v>0.13227401864065236</v>
      </c>
      <c r="C54" s="53"/>
      <c r="D54" s="23" t="s">
        <v>0</v>
      </c>
      <c r="E54" s="86"/>
      <c r="F54" s="14"/>
      <c r="G54" s="73"/>
    </row>
    <row r="55" spans="1:7">
      <c r="A55" s="19" t="s">
        <v>57</v>
      </c>
      <c r="B55" s="54">
        <f>B39*B40/116</f>
        <v>0.21120689655172414</v>
      </c>
      <c r="C55" s="53"/>
      <c r="D55" s="20"/>
      <c r="E55" s="15"/>
      <c r="F55" s="15"/>
      <c r="G55" s="73"/>
    </row>
    <row r="56" spans="1:7">
      <c r="A56" s="19" t="s">
        <v>53</v>
      </c>
      <c r="B56" s="55">
        <f>B55*B41</f>
        <v>7.3922413793103461E-3</v>
      </c>
      <c r="C56" s="53"/>
      <c r="D56" s="20"/>
      <c r="E56" s="15"/>
      <c r="F56" s="15"/>
      <c r="G56" s="73"/>
    </row>
    <row r="57" spans="1:7">
      <c r="A57" s="19" t="s">
        <v>54</v>
      </c>
      <c r="B57" s="56">
        <f>B31*B32/B33</f>
        <v>5.6266666666666666E-2</v>
      </c>
      <c r="C57" s="53"/>
      <c r="D57" s="20"/>
      <c r="E57" s="15"/>
      <c r="F57" s="15"/>
      <c r="G57" s="73"/>
    </row>
    <row r="58" spans="1:7">
      <c r="A58" s="19" t="s">
        <v>26</v>
      </c>
      <c r="B58" s="33">
        <f>B51/B23</f>
        <v>7458.75</v>
      </c>
      <c r="C58" s="53"/>
      <c r="D58" s="20"/>
      <c r="E58" s="15"/>
      <c r="F58" s="15"/>
      <c r="G58" s="73"/>
    </row>
    <row r="59" spans="1:7">
      <c r="A59" s="19" t="s">
        <v>0</v>
      </c>
      <c r="B59" s="19" t="s">
        <v>0</v>
      </c>
      <c r="C59" s="21"/>
      <c r="D59" s="20"/>
      <c r="E59" s="15"/>
      <c r="F59" s="15"/>
      <c r="G59" s="73"/>
    </row>
    <row r="60" spans="1:7">
      <c r="A60" s="20"/>
      <c r="B60" s="20"/>
      <c r="C60" s="21"/>
      <c r="D60" s="20"/>
      <c r="E60" s="15"/>
      <c r="F60" s="15"/>
      <c r="G60" s="73"/>
    </row>
    <row r="61" spans="1:7">
      <c r="A61" s="19" t="s">
        <v>27</v>
      </c>
      <c r="B61" s="20"/>
      <c r="C61" s="21"/>
      <c r="D61" s="20"/>
      <c r="E61" s="15"/>
      <c r="F61" s="15"/>
      <c r="G61" s="73"/>
    </row>
    <row r="62" spans="1:7">
      <c r="A62" s="47" t="s">
        <v>28</v>
      </c>
      <c r="B62" s="47" t="s">
        <v>28</v>
      </c>
      <c r="C62" s="57" t="s">
        <v>29</v>
      </c>
      <c r="D62" s="19" t="s">
        <v>30</v>
      </c>
      <c r="E62" s="15"/>
      <c r="F62" s="15"/>
      <c r="G62" s="73"/>
    </row>
    <row r="63" spans="1:7">
      <c r="A63" s="20"/>
      <c r="B63" s="19" t="s">
        <v>31</v>
      </c>
      <c r="C63" s="57" t="s">
        <v>55</v>
      </c>
      <c r="D63" s="57" t="s">
        <v>32</v>
      </c>
      <c r="E63" s="15"/>
      <c r="F63" s="15"/>
      <c r="G63" s="73"/>
    </row>
    <row r="64" spans="1:7">
      <c r="A64" s="20"/>
      <c r="B64" s="57" t="s">
        <v>56</v>
      </c>
      <c r="C64" s="21"/>
      <c r="D64" s="20"/>
      <c r="E64" s="15"/>
      <c r="F64" s="15"/>
      <c r="G64" s="73"/>
    </row>
    <row r="65" spans="1:7">
      <c r="A65" s="20"/>
      <c r="B65" s="47" t="s">
        <v>22</v>
      </c>
      <c r="C65" s="57" t="s">
        <v>22</v>
      </c>
      <c r="D65" s="47" t="s">
        <v>22</v>
      </c>
      <c r="E65" s="15"/>
      <c r="F65" s="15"/>
      <c r="G65" s="73"/>
    </row>
    <row r="66" spans="1:7">
      <c r="A66" s="19" t="s">
        <v>33</v>
      </c>
      <c r="B66" s="37">
        <f>B53*B22</f>
        <v>13745.803500000004</v>
      </c>
      <c r="C66" s="58">
        <f>B66/B51</f>
        <v>0.92145490196078461</v>
      </c>
      <c r="D66" s="59">
        <f t="shared" ref="D66:D77" si="0">B66/$B$77</f>
        <v>0.14745530118234085</v>
      </c>
      <c r="E66" s="15"/>
      <c r="F66" s="15"/>
      <c r="G66" s="73"/>
    </row>
    <row r="67" spans="1:7">
      <c r="A67" s="19" t="s">
        <v>34</v>
      </c>
      <c r="B67" s="37">
        <f>(B30*(B23*(B24*(1-B28)-(B31*B32)))/B26)+(B30*(B23*(B25*(1-B29)))/B27)</f>
        <v>58492.42091379311</v>
      </c>
      <c r="C67" s="58">
        <f>B67/B51</f>
        <v>3.9210605606698916</v>
      </c>
      <c r="D67" s="59">
        <f t="shared" si="0"/>
        <v>0.62746550557976577</v>
      </c>
      <c r="E67" s="15"/>
      <c r="F67" s="15"/>
      <c r="G67" s="73"/>
    </row>
    <row r="68" spans="1:7">
      <c r="A68" s="19" t="s">
        <v>35</v>
      </c>
      <c r="B68" s="37">
        <f>(B30*((B23*B24*B34*B54)/B26))+(B30*((B23*B25)*B34*B54)/B27)</f>
        <v>6470.9630487429367</v>
      </c>
      <c r="C68" s="58">
        <f>B68/B51</f>
        <v>0.43378334498025384</v>
      </c>
      <c r="D68" s="59">
        <f t="shared" si="0"/>
        <v>6.9415935219224401E-2</v>
      </c>
      <c r="E68" s="15"/>
      <c r="F68" s="15"/>
      <c r="G68" s="73"/>
    </row>
    <row r="69" spans="1:7">
      <c r="A69" s="19" t="s">
        <v>36</v>
      </c>
      <c r="B69" s="37">
        <f>(B30*(B23*B37))</f>
        <v>8100</v>
      </c>
      <c r="C69" s="58">
        <f>B69/B51</f>
        <v>0.54298642533936647</v>
      </c>
      <c r="D69" s="59">
        <f t="shared" si="0"/>
        <v>8.6891096586457134E-2</v>
      </c>
      <c r="E69" s="15"/>
      <c r="F69" s="15"/>
      <c r="G69" s="73"/>
    </row>
    <row r="70" spans="1:7">
      <c r="A70" s="19" t="s">
        <v>37</v>
      </c>
      <c r="B70" s="37">
        <f>C70*B51</f>
        <v>745.875</v>
      </c>
      <c r="C70" s="58">
        <f>(B38)</f>
        <v>0.05</v>
      </c>
      <c r="D70" s="59">
        <f t="shared" si="0"/>
        <v>8.001221810669595E-3</v>
      </c>
      <c r="E70" s="15"/>
      <c r="F70" s="15"/>
      <c r="G70" s="73"/>
    </row>
    <row r="71" spans="1:7">
      <c r="A71" s="19" t="s">
        <v>38</v>
      </c>
      <c r="B71" s="37">
        <f>C71*B51</f>
        <v>3260.9526400862073</v>
      </c>
      <c r="C71" s="58">
        <f>(B55+B56)</f>
        <v>0.2185991379310345</v>
      </c>
      <c r="D71" s="59">
        <f t="shared" si="0"/>
        <v>3.4981203804147286E-2</v>
      </c>
      <c r="E71" s="15"/>
      <c r="F71" s="15"/>
      <c r="G71" s="73"/>
    </row>
    <row r="72" spans="1:7">
      <c r="A72" s="19" t="s">
        <v>39</v>
      </c>
      <c r="B72" s="37">
        <f>C72*B51</f>
        <v>839.35799999999995</v>
      </c>
      <c r="C72" s="58">
        <f>(B57)</f>
        <v>5.6266666666666666E-2</v>
      </c>
      <c r="D72" s="59">
        <f t="shared" si="0"/>
        <v>9.0040416109401829E-3</v>
      </c>
      <c r="E72" s="15"/>
      <c r="F72" s="15"/>
      <c r="G72" s="73"/>
    </row>
    <row r="73" spans="1:7">
      <c r="A73" s="19" t="s">
        <v>40</v>
      </c>
      <c r="B73" s="37">
        <f>SUM(B66:B72)</f>
        <v>91655.373102622252</v>
      </c>
      <c r="C73" s="58">
        <f>SUM(C66:C72)</f>
        <v>6.1441510375479984</v>
      </c>
      <c r="D73" s="59">
        <f t="shared" si="0"/>
        <v>0.98321430579354518</v>
      </c>
      <c r="E73" s="15"/>
      <c r="F73" s="15"/>
      <c r="G73" s="73"/>
    </row>
    <row r="74" spans="1:7">
      <c r="A74" s="19" t="s">
        <v>41</v>
      </c>
      <c r="B74" s="37">
        <f>B42*B51</f>
        <v>671.28750000000002</v>
      </c>
      <c r="C74" s="58">
        <f>B42</f>
        <v>4.4999999999999998E-2</v>
      </c>
      <c r="D74" s="59">
        <f t="shared" si="0"/>
        <v>7.2010996296026355E-3</v>
      </c>
      <c r="E74" s="15"/>
      <c r="F74" s="15"/>
      <c r="G74" s="73"/>
    </row>
    <row r="75" spans="1:7">
      <c r="A75" s="19" t="s">
        <v>42</v>
      </c>
      <c r="B75" s="37">
        <f>B43*B66</f>
        <v>618.56115750000015</v>
      </c>
      <c r="C75" s="58">
        <f>B75/B51</f>
        <v>4.1465470588235305E-2</v>
      </c>
      <c r="D75" s="59">
        <f t="shared" si="0"/>
        <v>6.6354885532053385E-3</v>
      </c>
      <c r="E75" s="15"/>
      <c r="F75" s="15"/>
      <c r="G75" s="73"/>
    </row>
    <row r="76" spans="1:7">
      <c r="A76" s="19" t="s">
        <v>43</v>
      </c>
      <c r="B76" s="37">
        <f>B44*B66</f>
        <v>274.9160700000001</v>
      </c>
      <c r="C76" s="58">
        <f>B76/B51</f>
        <v>1.8429098039215695E-2</v>
      </c>
      <c r="D76" s="59">
        <f t="shared" si="0"/>
        <v>2.9491060236468175E-3</v>
      </c>
      <c r="E76" s="15"/>
      <c r="F76" s="15"/>
      <c r="G76" s="73"/>
    </row>
    <row r="77" spans="1:7" s="11" customFormat="1">
      <c r="A77" s="60" t="s">
        <v>44</v>
      </c>
      <c r="B77" s="61">
        <f>B73+B74+B75+B76</f>
        <v>93220.137830122258</v>
      </c>
      <c r="C77" s="62">
        <f>SUM(C73:C76)</f>
        <v>6.24904560617545</v>
      </c>
      <c r="D77" s="63">
        <f t="shared" si="0"/>
        <v>1</v>
      </c>
      <c r="E77" s="87"/>
      <c r="F77" s="87"/>
      <c r="G77" s="88"/>
    </row>
    <row r="78" spans="1:7" s="11" customFormat="1">
      <c r="A78" s="64" t="s">
        <v>78</v>
      </c>
      <c r="B78" s="61">
        <f>+B77*0.16</f>
        <v>14915.222052819561</v>
      </c>
      <c r="C78" s="62"/>
      <c r="D78" s="63"/>
      <c r="E78" s="87"/>
      <c r="F78" s="87"/>
      <c r="G78" s="88"/>
    </row>
    <row r="79" spans="1:7">
      <c r="A79" s="19" t="s">
        <v>79</v>
      </c>
      <c r="B79" s="37">
        <f>B45*B77</f>
        <v>9322.0137830122258</v>
      </c>
      <c r="C79" s="58">
        <f>B79/B51</f>
        <v>0.62490456061754485</v>
      </c>
      <c r="D79" s="65" t="s">
        <v>0</v>
      </c>
      <c r="E79" s="15"/>
      <c r="F79" s="15"/>
      <c r="G79" s="73"/>
    </row>
    <row r="80" spans="1:7" s="11" customFormat="1">
      <c r="A80" s="60" t="s">
        <v>45</v>
      </c>
      <c r="B80" s="61">
        <f>+B79+B78+B77</f>
        <v>117457.37366595404</v>
      </c>
      <c r="C80" s="62">
        <f>C77+C79</f>
        <v>6.8739501667929952</v>
      </c>
      <c r="D80" s="66" t="s">
        <v>0</v>
      </c>
      <c r="E80" s="87"/>
      <c r="F80" s="89"/>
      <c r="G80" s="88"/>
    </row>
    <row r="81" spans="1:7">
      <c r="A81" s="19"/>
      <c r="B81" s="37"/>
      <c r="C81" s="58"/>
      <c r="D81" s="67"/>
      <c r="E81" s="15"/>
      <c r="F81" s="15"/>
      <c r="G81" s="73"/>
    </row>
    <row r="82" spans="1:7">
      <c r="A82" s="19"/>
      <c r="B82" s="37"/>
      <c r="C82" s="58"/>
      <c r="D82" s="67"/>
      <c r="E82" s="15"/>
      <c r="F82" s="15"/>
      <c r="G82" s="73"/>
    </row>
    <row r="83" spans="1:7">
      <c r="A83" s="20" t="str">
        <f>+A51</f>
        <v>KMS/AÑO</v>
      </c>
      <c r="B83" s="68">
        <f>+B51</f>
        <v>14917.5</v>
      </c>
      <c r="C83" s="58"/>
      <c r="D83" s="67"/>
      <c r="E83" s="15"/>
      <c r="F83" s="15"/>
      <c r="G83" s="73"/>
    </row>
    <row r="84" spans="1:7">
      <c r="A84" s="19" t="str">
        <f>+A52</f>
        <v>HORAS/AÑO</v>
      </c>
      <c r="B84" s="68">
        <f>+B52</f>
        <v>827.357142857143</v>
      </c>
      <c r="C84" s="58"/>
      <c r="D84" s="67"/>
      <c r="E84" s="15"/>
      <c r="F84" s="15"/>
      <c r="G84" s="73"/>
    </row>
    <row r="85" spans="1:7">
      <c r="A85" s="20" t="str">
        <f>+A23</f>
        <v xml:space="preserve">Nº DE VEHICULOS </v>
      </c>
      <c r="B85" s="20">
        <f>+B23</f>
        <v>2</v>
      </c>
      <c r="C85" s="21"/>
      <c r="D85" s="20"/>
      <c r="E85" s="15"/>
      <c r="F85" s="15"/>
      <c r="G85" s="73"/>
    </row>
    <row r="86" spans="1:7">
      <c r="A86" s="20" t="str">
        <f>+A53</f>
        <v>Nº DE EMPLEADOS/AÑO</v>
      </c>
      <c r="B86" s="69">
        <f>+B53</f>
        <v>0.45964285714285724</v>
      </c>
      <c r="C86" s="70"/>
      <c r="D86" s="70"/>
      <c r="E86" s="73"/>
      <c r="F86" s="73"/>
      <c r="G86" s="73"/>
    </row>
    <row r="87" spans="1:7">
      <c r="A87" s="20" t="str">
        <f>+A80</f>
        <v>TOTAL EXPLOTACION (Bº 10%)</v>
      </c>
      <c r="B87" s="68">
        <f>+B80</f>
        <v>117457.37366595404</v>
      </c>
      <c r="C87" s="70"/>
      <c r="D87" s="70"/>
      <c r="E87" s="73"/>
      <c r="F87" s="73"/>
      <c r="G87" s="73"/>
    </row>
  </sheetData>
  <pageMargins left="0.75" right="0.75" top="1" bottom="1" header="0" footer="0"/>
  <pageSetup paperSize="9" orientation="portrait" horizontalDpi="4294967293"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7</vt:i4>
      </vt:variant>
    </vt:vector>
  </HeadingPairs>
  <TitlesOfParts>
    <vt:vector size="7" baseType="lpstr">
      <vt:lpstr>Portada</vt:lpstr>
      <vt:lpstr>Campanar -1x autobús 80 plazas</vt:lpstr>
      <vt:lpstr>Campanar -2x autobús 80 plazas</vt:lpstr>
      <vt:lpstr>Campanar -1x autobús articulado</vt:lpstr>
      <vt:lpstr>Campanar -2x autobús articulado</vt:lpstr>
      <vt:lpstr>Torrefiel -1x autobús 80 plazas</vt:lpstr>
      <vt:lpstr>Torrefiel -2x autobús 80 plazas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Tomás Ruiz Sánchez</dc:creator>
  <cp:lastModifiedBy>Mario</cp:lastModifiedBy>
  <cp:lastPrinted>2014-09-03T08:17:40Z</cp:lastPrinted>
  <dcterms:created xsi:type="dcterms:W3CDTF">2002-04-15T21:05:25Z</dcterms:created>
  <dcterms:modified xsi:type="dcterms:W3CDTF">2014-09-03T08:18:02Z</dcterms:modified>
</cp:coreProperties>
</file>