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300" windowWidth="14880" windowHeight="7815"/>
  </bookViews>
  <sheets>
    <sheet name="Portada" sheetId="4" r:id="rId1"/>
    <sheet name="Hipótesis Desplazamientos" sheetId="5" r:id="rId2"/>
    <sheet name="Cálculo Tarifas" sheetId="3" r:id="rId3"/>
  </sheets>
  <calcPr calcId="125725"/>
</workbook>
</file>

<file path=xl/calcChain.xml><?xml version="1.0" encoding="utf-8"?>
<calcChain xmlns="http://schemas.openxmlformats.org/spreadsheetml/2006/main">
  <c r="H11" i="5"/>
  <c r="B25" i="3"/>
  <c r="H13" i="5"/>
  <c r="B13" i="3" s="1"/>
  <c r="H12" i="5"/>
  <c r="B26" i="3" s="1"/>
  <c r="C26"/>
  <c r="C27"/>
  <c r="C20"/>
  <c r="C13"/>
  <c r="C6"/>
  <c r="C19"/>
  <c r="C12"/>
  <c r="C5"/>
  <c r="C35" i="5"/>
  <c r="B35"/>
  <c r="C34"/>
  <c r="B34"/>
  <c r="C33"/>
  <c r="B33"/>
  <c r="D32"/>
  <c r="Q18"/>
  <c r="R16" s="1"/>
  <c r="C18"/>
  <c r="B18"/>
  <c r="C17"/>
  <c r="B17"/>
  <c r="C16"/>
  <c r="B16"/>
  <c r="C15"/>
  <c r="B15"/>
  <c r="N17"/>
  <c r="N15"/>
  <c r="C28"/>
  <c r="B28"/>
  <c r="C11"/>
  <c r="B11"/>
  <c r="N14"/>
  <c r="B6" i="3" l="1"/>
  <c r="B20"/>
  <c r="B27"/>
  <c r="B19"/>
  <c r="B5"/>
  <c r="B12"/>
  <c r="D34" i="5"/>
  <c r="H29" s="1"/>
  <c r="R14"/>
  <c r="D17"/>
  <c r="D33"/>
  <c r="D35"/>
  <c r="D15"/>
  <c r="D16"/>
  <c r="D18"/>
  <c r="R15"/>
  <c r="R17"/>
  <c r="H27" l="1"/>
  <c r="H14"/>
  <c r="H28"/>
  <c r="R18"/>
  <c r="H30" l="1"/>
  <c r="C28" i="3" l="1"/>
  <c r="B21" l="1"/>
  <c r="C7"/>
  <c r="B28"/>
  <c r="A24" s="1"/>
  <c r="B14"/>
  <c r="C21"/>
  <c r="C14"/>
  <c r="B7"/>
  <c r="A17" l="1"/>
  <c r="A3"/>
  <c r="A10"/>
</calcChain>
</file>

<file path=xl/sharedStrings.xml><?xml version="1.0" encoding="utf-8"?>
<sst xmlns="http://schemas.openxmlformats.org/spreadsheetml/2006/main" count="121" uniqueCount="62">
  <si>
    <t>Rango de Precios</t>
  </si>
  <si>
    <t>Cantidad Trabajadores</t>
  </si>
  <si>
    <t>Hasta 5€/mes</t>
  </si>
  <si>
    <t>Entre 11 y 20€/mes</t>
  </si>
  <si>
    <t>Entre 21 y 30€/mes</t>
  </si>
  <si>
    <t>Entre 6 y 10€/mes</t>
  </si>
  <si>
    <t>Porcentaje</t>
  </si>
  <si>
    <t>Tipo de Transporte</t>
  </si>
  <si>
    <t>Privado</t>
  </si>
  <si>
    <t>Público</t>
  </si>
  <si>
    <t>Campanar</t>
  </si>
  <si>
    <t>C.P.</t>
  </si>
  <si>
    <t>Torrefiel</t>
  </si>
  <si>
    <t>Benicalap</t>
  </si>
  <si>
    <t>10% Privado - 90% Público</t>
  </si>
  <si>
    <t>15% Privado - 85% Público</t>
  </si>
  <si>
    <t>20% Privado - 80% Público</t>
  </si>
  <si>
    <t>25% Privado - 75% Público</t>
  </si>
  <si>
    <t>Nº Desplazamientos</t>
  </si>
  <si>
    <t>Total Desplazamientos</t>
  </si>
  <si>
    <t>Desplazamientos</t>
  </si>
  <si>
    <t>Turno Mañana (71.5%)</t>
  </si>
  <si>
    <t>Turno Tarde (9.5%)</t>
  </si>
  <si>
    <t>08:00-15:00</t>
  </si>
  <si>
    <t>15:00-22:00</t>
  </si>
  <si>
    <t>22:00-08:00</t>
  </si>
  <si>
    <t>Horarios</t>
  </si>
  <si>
    <t>Tipo Turno</t>
  </si>
  <si>
    <t>Turno Noche (19%)</t>
  </si>
  <si>
    <t>Otros (bici, andando…)</t>
  </si>
  <si>
    <t>Número de autobuses</t>
  </si>
  <si>
    <t>Alternativas</t>
  </si>
  <si>
    <t>Usuarios Campanar</t>
  </si>
  <si>
    <t>Usuarios Orriols/Torrefiel</t>
  </si>
  <si>
    <t>Alternativa 1</t>
  </si>
  <si>
    <t>Precio mensual</t>
  </si>
  <si>
    <t>Alternativa 2</t>
  </si>
  <si>
    <t>Alternativa 3</t>
  </si>
  <si>
    <t>Alternativa 4</t>
  </si>
  <si>
    <t>Número de autobuses articulados</t>
  </si>
  <si>
    <t>Línea 2 - Torrefiel/Benicalap</t>
  </si>
  <si>
    <t>Línea 1 - Campanar/Marchalenes</t>
  </si>
  <si>
    <t>1 Campanar normal - 1 Torrefiel</t>
  </si>
  <si>
    <t>1 Campanar articulado - 1 Torrefiel</t>
  </si>
  <si>
    <t>Campanar 1 articulado + 1 normal - 1 Torrefiel</t>
  </si>
  <si>
    <t>2 Campanar articulado - 1 Torrefiel</t>
  </si>
  <si>
    <t>Mañana</t>
  </si>
  <si>
    <t>Tarde</t>
  </si>
  <si>
    <t>Noche</t>
  </si>
  <si>
    <t>Coste Anual</t>
  </si>
  <si>
    <t>Total abonados mensuales</t>
  </si>
  <si>
    <t>TFG: ESTUDIO DE VIABILIDAD DE TRANSPORTE PARA TRABAJADORES DEL HOSPITAL LA FE EN VALENCIA</t>
  </si>
  <si>
    <r>
      <rPr>
        <u/>
        <sz val="11"/>
        <color theme="1"/>
        <rFont val="Georgia"/>
        <family val="1"/>
      </rPr>
      <t>Resumen:</t>
    </r>
    <r>
      <rPr>
        <sz val="11"/>
        <color theme="1"/>
        <rFont val="Georgia"/>
        <family val="1"/>
      </rPr>
      <t xml:space="preserve"> Este trabajo final de grado pretende realizar un estudio de viabilidad sobre un servicio de transporte privado con dos línea de autobuses para los actuales trabajadores del nuevo Hospital La Fe-Universitari de Valencia. A partir de una encuesta realizada por el departamento de transportes de la Universidad Politécnica de Valencia, se plantean varias alternativas de servicio de transportes y se recogen los abonos mensuales que se deberían implementar para hacer viable alguna de las alternativas.</t>
    </r>
  </si>
  <si>
    <r>
      <rPr>
        <u/>
        <sz val="11"/>
        <color theme="1"/>
        <rFont val="Georgia"/>
        <family val="1"/>
      </rPr>
      <t>Estudio económico:</t>
    </r>
    <r>
      <rPr>
        <sz val="11"/>
        <color theme="1"/>
        <rFont val="Georgia"/>
        <family val="1"/>
      </rPr>
      <t xml:space="preserve"> En este anejo se recogen las hipótesis de desplazamientos que se incluyen en el trabajo, algunas tablas de referencia y el cálculo de las tarifas mensuales de los bonos.</t>
    </r>
  </si>
  <si>
    <t>ANEJO 03 de 07</t>
  </si>
  <si>
    <t>Hipótesis de demanda</t>
  </si>
  <si>
    <t>Línea 1 - Desplazamientos mínimos y máximos</t>
  </si>
  <si>
    <t>Línea 2 - Desplazamientos mínimos y máximos</t>
  </si>
  <si>
    <t>Total Costes</t>
  </si>
  <si>
    <t>Coste Total</t>
  </si>
  <si>
    <t>Campanar 1 articulado + 2 normal - 1 Torrefiel</t>
  </si>
  <si>
    <t>Marchalenes</t>
  </si>
</sst>
</file>

<file path=xl/styles.xml><?xml version="1.0" encoding="utf-8"?>
<styleSheet xmlns="http://schemas.openxmlformats.org/spreadsheetml/2006/main">
  <numFmts count="3">
    <numFmt numFmtId="6" formatCode="#,##0\ &quot;€&quot;;[Red]\-#,##0\ &quot;€&quot;"/>
    <numFmt numFmtId="164" formatCode="#.##0.00\ &quot;€&quot;"/>
    <numFmt numFmtId="165" formatCode="#.##0.\ &quot;€&quot;"/>
  </numFmts>
  <fonts count="10">
    <font>
      <sz val="11"/>
      <color theme="1"/>
      <name val="Calibri"/>
      <family val="2"/>
      <scheme val="minor"/>
    </font>
    <font>
      <b/>
      <sz val="11"/>
      <color theme="1"/>
      <name val="Calibri"/>
      <family val="2"/>
      <scheme val="minor"/>
    </font>
    <font>
      <sz val="11"/>
      <name val="Calibri"/>
      <family val="2"/>
      <scheme val="minor"/>
    </font>
    <font>
      <sz val="10"/>
      <name val="Arial"/>
      <family val="2"/>
    </font>
    <font>
      <b/>
      <sz val="10"/>
      <name val="Arial"/>
      <family val="2"/>
    </font>
    <font>
      <sz val="36"/>
      <color theme="0"/>
      <name val="Georgia"/>
      <family val="1"/>
    </font>
    <font>
      <sz val="12"/>
      <color theme="1"/>
      <name val="Georgia"/>
      <family val="1"/>
    </font>
    <font>
      <sz val="11"/>
      <color theme="1"/>
      <name val="Georgia"/>
      <family val="1"/>
    </font>
    <font>
      <u/>
      <sz val="11"/>
      <color theme="1"/>
      <name val="Georgia"/>
      <family val="1"/>
    </font>
    <font>
      <b/>
      <sz val="20"/>
      <color theme="0"/>
      <name val="Georgia"/>
      <family val="1"/>
    </font>
  </fonts>
  <fills count="20">
    <fill>
      <patternFill patternType="none"/>
    </fill>
    <fill>
      <patternFill patternType="gray125"/>
    </fill>
    <fill>
      <patternFill patternType="solid">
        <fgColor rgb="FF00B050"/>
        <bgColor indexed="64"/>
      </patternFill>
    </fill>
    <fill>
      <patternFill patternType="solid">
        <fgColor rgb="FF0070C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8" tint="0.39997558519241921"/>
        <bgColor indexed="64"/>
      </patternFill>
    </fill>
    <fill>
      <patternFill patternType="solid">
        <fgColor rgb="FFC00000"/>
        <bgColor indexed="64"/>
      </patternFill>
    </fill>
    <fill>
      <patternFill patternType="solid">
        <fgColor theme="8"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theme="9" tint="-0.249977111117893"/>
        <bgColor indexed="64"/>
      </patternFill>
    </fill>
    <fill>
      <patternFill patternType="solid">
        <fgColor rgb="FFFF0000"/>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6" tint="-0.249977111117893"/>
        <bgColor indexed="64"/>
      </patternFill>
    </fill>
    <fill>
      <patternFill patternType="solid">
        <fgColor theme="8" tint="-0.249977111117893"/>
        <bgColor indexed="64"/>
      </patternFill>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9">
    <xf numFmtId="0" fontId="0" fillId="0" borderId="0" xfId="0"/>
    <xf numFmtId="0" fontId="0" fillId="0" borderId="1" xfId="0" applyBorder="1" applyAlignment="1">
      <alignment horizontal="center" vertical="center"/>
    </xf>
    <xf numFmtId="0" fontId="0" fillId="0" borderId="1" xfId="0" applyBorder="1"/>
    <xf numFmtId="0" fontId="0" fillId="0" borderId="0" xfId="0" applyFill="1" applyBorder="1" applyAlignment="1">
      <alignment horizontal="center" vertical="center"/>
    </xf>
    <xf numFmtId="0" fontId="1" fillId="0" borderId="3" xfId="0" applyFont="1" applyBorder="1"/>
    <xf numFmtId="0" fontId="0" fillId="0" borderId="1" xfId="0" applyFill="1" applyBorder="1" applyAlignment="1">
      <alignment horizontal="center" vertical="center"/>
    </xf>
    <xf numFmtId="165" fontId="0" fillId="0" borderId="1" xfId="0" applyNumberFormat="1" applyFill="1" applyBorder="1" applyAlignment="1">
      <alignment horizontal="center" vertical="center"/>
    </xf>
    <xf numFmtId="0" fontId="0" fillId="0" borderId="0" xfId="0" applyFill="1"/>
    <xf numFmtId="0" fontId="0" fillId="4" borderId="4" xfId="0" applyFill="1" applyBorder="1" applyAlignment="1">
      <alignment horizontal="center" vertical="center"/>
    </xf>
    <xf numFmtId="0" fontId="0" fillId="4" borderId="3" xfId="0" applyFill="1" applyBorder="1" applyAlignment="1">
      <alignment horizontal="center" vertical="center"/>
    </xf>
    <xf numFmtId="165" fontId="0" fillId="0" borderId="0" xfId="0" applyNumberFormat="1" applyFill="1" applyBorder="1" applyAlignment="1">
      <alignment horizontal="center" vertical="center"/>
    </xf>
    <xf numFmtId="39" fontId="3" fillId="0" borderId="0" xfId="0" applyNumberFormat="1" applyFont="1" applyFill="1" applyBorder="1" applyAlignment="1" applyProtection="1">
      <alignment horizontal="center" vertical="center"/>
    </xf>
    <xf numFmtId="165" fontId="1" fillId="5" borderId="3" xfId="0" applyNumberFormat="1" applyFont="1" applyFill="1" applyBorder="1" applyAlignment="1">
      <alignment vertical="center"/>
    </xf>
    <xf numFmtId="0" fontId="0" fillId="4" borderId="3" xfId="0" applyFill="1" applyBorder="1"/>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Fill="1" applyBorder="1"/>
    <xf numFmtId="2" fontId="1" fillId="2" borderId="5" xfId="0" applyNumberFormat="1" applyFont="1" applyFill="1" applyBorder="1" applyAlignment="1">
      <alignment horizontal="center" vertical="center"/>
    </xf>
    <xf numFmtId="0" fontId="0" fillId="6" borderId="0" xfId="0" applyFill="1"/>
    <xf numFmtId="0" fontId="0" fillId="6" borderId="0" xfId="0" applyFill="1" applyAlignment="1">
      <alignment horizontal="center"/>
    </xf>
    <xf numFmtId="0" fontId="0" fillId="0" borderId="0" xfId="0" applyBorder="1" applyAlignment="1">
      <alignment horizontal="center" vertical="center"/>
    </xf>
    <xf numFmtId="0" fontId="1" fillId="0" borderId="1" xfId="0" applyFont="1" applyBorder="1" applyAlignment="1">
      <alignment horizontal="right"/>
    </xf>
    <xf numFmtId="0" fontId="0" fillId="0" borderId="2" xfId="0" applyBorder="1" applyAlignment="1">
      <alignment horizontal="center" vertical="center"/>
    </xf>
    <xf numFmtId="0" fontId="1" fillId="10" borderId="1" xfId="0" applyFont="1" applyFill="1" applyBorder="1" applyAlignment="1">
      <alignment horizontal="center" vertical="center"/>
    </xf>
    <xf numFmtId="0" fontId="1" fillId="11" borderId="1" xfId="0" applyFont="1" applyFill="1" applyBorder="1" applyAlignment="1">
      <alignment horizontal="center" vertical="center"/>
    </xf>
    <xf numFmtId="0" fontId="1" fillId="11" borderId="2" xfId="0" applyFont="1" applyFill="1" applyBorder="1" applyAlignment="1">
      <alignment horizontal="center" vertical="center"/>
    </xf>
    <xf numFmtId="0" fontId="0" fillId="10" borderId="1" xfId="0" applyFill="1" applyBorder="1" applyAlignment="1">
      <alignment horizontal="center" vertical="center"/>
    </xf>
    <xf numFmtId="0" fontId="0" fillId="0" borderId="0" xfId="0" applyBorder="1"/>
    <xf numFmtId="0" fontId="0" fillId="0" borderId="0" xfId="0" applyBorder="1" applyAlignment="1">
      <alignment vertical="center"/>
    </xf>
    <xf numFmtId="0" fontId="0" fillId="4" borderId="1" xfId="0" applyFill="1" applyBorder="1" applyAlignment="1">
      <alignment horizontal="center" vertical="center"/>
    </xf>
    <xf numFmtId="165" fontId="0" fillId="0" borderId="1" xfId="0" applyNumberFormat="1" applyBorder="1" applyAlignment="1">
      <alignment horizontal="center" vertical="center"/>
    </xf>
    <xf numFmtId="164" fontId="0" fillId="0" borderId="0" xfId="0" applyNumberFormat="1"/>
    <xf numFmtId="0" fontId="1" fillId="13"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13" borderId="1" xfId="0" applyFill="1" applyBorder="1"/>
    <xf numFmtId="165" fontId="0" fillId="0" borderId="0" xfId="0" applyNumberFormat="1" applyBorder="1" applyAlignment="1">
      <alignment horizontal="center" vertical="center"/>
    </xf>
    <xf numFmtId="0" fontId="1" fillId="14" borderId="1" xfId="0" applyFont="1" applyFill="1" applyBorder="1" applyAlignment="1">
      <alignment horizontal="center" vertical="center"/>
    </xf>
    <xf numFmtId="0" fontId="0" fillId="15" borderId="1" xfId="0" applyFill="1" applyBorder="1"/>
    <xf numFmtId="0" fontId="0" fillId="16" borderId="1" xfId="0" applyFill="1" applyBorder="1" applyAlignment="1">
      <alignment horizontal="center" vertical="center"/>
    </xf>
    <xf numFmtId="0" fontId="2" fillId="17" borderId="1" xfId="0" applyFont="1" applyFill="1" applyBorder="1"/>
    <xf numFmtId="0" fontId="0" fillId="18" borderId="1" xfId="0" applyFill="1" applyBorder="1" applyAlignment="1">
      <alignment horizontal="center" vertical="center"/>
    </xf>
    <xf numFmtId="0" fontId="0" fillId="18" borderId="1" xfId="0" applyFill="1" applyBorder="1"/>
    <xf numFmtId="2" fontId="0" fillId="0" borderId="1" xfId="0" applyNumberFormat="1" applyBorder="1" applyAlignment="1">
      <alignment horizontal="center" vertical="center"/>
    </xf>
    <xf numFmtId="0" fontId="0" fillId="0" borderId="0" xfId="0" applyAlignment="1">
      <alignment horizontal="center" vertical="center"/>
    </xf>
    <xf numFmtId="0" fontId="1" fillId="2" borderId="2" xfId="0" applyFont="1" applyFill="1" applyBorder="1" applyAlignment="1">
      <alignment horizontal="center" vertical="center"/>
    </xf>
    <xf numFmtId="39" fontId="4" fillId="0" borderId="0" xfId="0" applyNumberFormat="1" applyFont="1" applyBorder="1" applyProtection="1"/>
    <xf numFmtId="0" fontId="0" fillId="0" borderId="0" xfId="0" applyNumberFormat="1" applyBorder="1" applyAlignment="1">
      <alignment horizontal="center" vertical="center"/>
    </xf>
    <xf numFmtId="6" fontId="0" fillId="0" borderId="0" xfId="0" applyNumberFormat="1" applyBorder="1"/>
    <xf numFmtId="6" fontId="0" fillId="0" borderId="0" xfId="0" applyNumberFormat="1" applyBorder="1" applyAlignment="1">
      <alignment horizontal="center"/>
    </xf>
    <xf numFmtId="1" fontId="0" fillId="0" borderId="1" xfId="0" applyNumberFormat="1" applyBorder="1" applyAlignment="1">
      <alignment horizontal="center" vertical="center"/>
    </xf>
    <xf numFmtId="0" fontId="5" fillId="3" borderId="4"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6" fillId="6" borderId="0" xfId="0" applyFont="1" applyFill="1" applyAlignment="1">
      <alignment horizontal="center" vertical="center" wrapText="1"/>
    </xf>
    <xf numFmtId="0" fontId="7"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9" fillId="8" borderId="1" xfId="0" applyFont="1" applyFill="1" applyBorder="1" applyAlignment="1">
      <alignment horizontal="center" vertical="center"/>
    </xf>
    <xf numFmtId="0" fontId="7" fillId="9" borderId="1" xfId="0" applyFont="1" applyFill="1" applyBorder="1" applyAlignment="1">
      <alignment horizontal="center" wrapText="1"/>
    </xf>
    <xf numFmtId="0" fontId="0" fillId="12" borderId="1" xfId="0" applyFill="1" applyBorder="1" applyAlignment="1">
      <alignment horizontal="center" vertical="center"/>
    </xf>
    <xf numFmtId="0" fontId="0" fillId="3" borderId="1" xfId="0" applyFill="1" applyBorder="1" applyAlignment="1">
      <alignment horizontal="center" vertical="center"/>
    </xf>
    <xf numFmtId="0" fontId="1" fillId="19" borderId="13" xfId="0" applyFont="1" applyFill="1" applyBorder="1" applyAlignment="1">
      <alignment horizontal="center"/>
    </xf>
    <xf numFmtId="0" fontId="1" fillId="19" borderId="14" xfId="0" applyFont="1" applyFill="1" applyBorder="1" applyAlignment="1">
      <alignment horizontal="center"/>
    </xf>
    <xf numFmtId="0" fontId="1" fillId="19" borderId="2"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7:AA33"/>
  <sheetViews>
    <sheetView tabSelected="1" workbookViewId="0">
      <selection activeCell="G31" sqref="G31:L33"/>
    </sheetView>
  </sheetViews>
  <sheetFormatPr baseColWidth="10" defaultRowHeight="15"/>
  <cols>
    <col min="1" max="16384" width="11.42578125" style="18"/>
  </cols>
  <sheetData>
    <row r="7" spans="3:13" ht="15.75" thickBot="1"/>
    <row r="8" spans="3:13">
      <c r="C8" s="50" t="s">
        <v>51</v>
      </c>
      <c r="D8" s="51"/>
      <c r="E8" s="51"/>
      <c r="F8" s="51"/>
      <c r="G8" s="51"/>
      <c r="H8" s="51"/>
      <c r="I8" s="51"/>
      <c r="J8" s="51"/>
      <c r="K8" s="51"/>
      <c r="L8" s="51"/>
      <c r="M8" s="52"/>
    </row>
    <row r="9" spans="3:13">
      <c r="C9" s="53"/>
      <c r="D9" s="54"/>
      <c r="E9" s="54"/>
      <c r="F9" s="54"/>
      <c r="G9" s="54"/>
      <c r="H9" s="54"/>
      <c r="I9" s="54"/>
      <c r="J9" s="54"/>
      <c r="K9" s="54"/>
      <c r="L9" s="54"/>
      <c r="M9" s="55"/>
    </row>
    <row r="10" spans="3:13" ht="15" customHeight="1">
      <c r="C10" s="53"/>
      <c r="D10" s="54"/>
      <c r="E10" s="54"/>
      <c r="F10" s="54"/>
      <c r="G10" s="54"/>
      <c r="H10" s="54"/>
      <c r="I10" s="54"/>
      <c r="J10" s="54"/>
      <c r="K10" s="54"/>
      <c r="L10" s="54"/>
      <c r="M10" s="55"/>
    </row>
    <row r="11" spans="3:13">
      <c r="C11" s="53"/>
      <c r="D11" s="54"/>
      <c r="E11" s="54"/>
      <c r="F11" s="54"/>
      <c r="G11" s="54"/>
      <c r="H11" s="54"/>
      <c r="I11" s="54"/>
      <c r="J11" s="54"/>
      <c r="K11" s="54"/>
      <c r="L11" s="54"/>
      <c r="M11" s="55"/>
    </row>
    <row r="12" spans="3:13">
      <c r="C12" s="53"/>
      <c r="D12" s="54"/>
      <c r="E12" s="54"/>
      <c r="F12" s="54"/>
      <c r="G12" s="54"/>
      <c r="H12" s="54"/>
      <c r="I12" s="54"/>
      <c r="J12" s="54"/>
      <c r="K12" s="54"/>
      <c r="L12" s="54"/>
      <c r="M12" s="55"/>
    </row>
    <row r="13" spans="3:13">
      <c r="C13" s="53"/>
      <c r="D13" s="54"/>
      <c r="E13" s="54"/>
      <c r="F13" s="54"/>
      <c r="G13" s="54"/>
      <c r="H13" s="54"/>
      <c r="I13" s="54"/>
      <c r="J13" s="54"/>
      <c r="K13" s="54"/>
      <c r="L13" s="54"/>
      <c r="M13" s="55"/>
    </row>
    <row r="14" spans="3:13">
      <c r="C14" s="53"/>
      <c r="D14" s="54"/>
      <c r="E14" s="54"/>
      <c r="F14" s="54"/>
      <c r="G14" s="54"/>
      <c r="H14" s="54"/>
      <c r="I14" s="54"/>
      <c r="J14" s="54"/>
      <c r="K14" s="54"/>
      <c r="L14" s="54"/>
      <c r="M14" s="55"/>
    </row>
    <row r="15" spans="3:13">
      <c r="C15" s="53"/>
      <c r="D15" s="54"/>
      <c r="E15" s="54"/>
      <c r="F15" s="54"/>
      <c r="G15" s="54"/>
      <c r="H15" s="54"/>
      <c r="I15" s="54"/>
      <c r="J15" s="54"/>
      <c r="K15" s="54"/>
      <c r="L15" s="54"/>
      <c r="M15" s="55"/>
    </row>
    <row r="16" spans="3:13">
      <c r="C16" s="53"/>
      <c r="D16" s="54"/>
      <c r="E16" s="54"/>
      <c r="F16" s="54"/>
      <c r="G16" s="54"/>
      <c r="H16" s="54"/>
      <c r="I16" s="54"/>
      <c r="J16" s="54"/>
      <c r="K16" s="54"/>
      <c r="L16" s="54"/>
      <c r="M16" s="55"/>
    </row>
    <row r="17" spans="2:27">
      <c r="C17" s="53"/>
      <c r="D17" s="54"/>
      <c r="E17" s="54"/>
      <c r="F17" s="54"/>
      <c r="G17" s="54"/>
      <c r="H17" s="54"/>
      <c r="I17" s="54"/>
      <c r="J17" s="54"/>
      <c r="K17" s="54"/>
      <c r="L17" s="54"/>
      <c r="M17" s="55"/>
    </row>
    <row r="18" spans="2:27" ht="15.75" thickBot="1">
      <c r="C18" s="56"/>
      <c r="D18" s="57"/>
      <c r="E18" s="57"/>
      <c r="F18" s="57"/>
      <c r="G18" s="57"/>
      <c r="H18" s="57"/>
      <c r="I18" s="57"/>
      <c r="J18" s="57"/>
      <c r="K18" s="57"/>
      <c r="L18" s="57"/>
      <c r="M18" s="58"/>
    </row>
    <row r="19" spans="2:27">
      <c r="Q19" s="59"/>
      <c r="R19" s="59"/>
      <c r="S19" s="59"/>
      <c r="T19" s="59"/>
      <c r="U19" s="59"/>
      <c r="V19" s="59"/>
      <c r="W19" s="59"/>
      <c r="X19" s="59"/>
      <c r="Y19" s="59"/>
      <c r="Z19" s="59"/>
      <c r="AA19" s="59"/>
    </row>
    <row r="20" spans="2:27" ht="15" customHeight="1">
      <c r="Q20" s="59"/>
      <c r="R20" s="59"/>
      <c r="S20" s="59"/>
      <c r="T20" s="59"/>
      <c r="U20" s="59"/>
      <c r="V20" s="59"/>
      <c r="W20" s="59"/>
      <c r="X20" s="59"/>
      <c r="Y20" s="59"/>
      <c r="Z20" s="59"/>
      <c r="AA20" s="59"/>
    </row>
    <row r="21" spans="2:27" ht="15" customHeight="1">
      <c r="D21" s="60" t="s">
        <v>52</v>
      </c>
      <c r="E21" s="61"/>
      <c r="F21" s="61"/>
      <c r="G21" s="61"/>
      <c r="H21" s="61"/>
      <c r="I21" s="61"/>
      <c r="J21" s="61"/>
      <c r="K21" s="61"/>
      <c r="L21" s="61"/>
      <c r="Q21" s="59"/>
      <c r="R21" s="59"/>
      <c r="S21" s="59"/>
      <c r="T21" s="59"/>
      <c r="U21" s="59"/>
      <c r="V21" s="59"/>
      <c r="W21" s="59"/>
      <c r="X21" s="59"/>
      <c r="Y21" s="59"/>
      <c r="Z21" s="59"/>
      <c r="AA21" s="59"/>
    </row>
    <row r="22" spans="2:27" ht="15" customHeight="1">
      <c r="D22" s="61"/>
      <c r="E22" s="61"/>
      <c r="F22" s="61"/>
      <c r="G22" s="61"/>
      <c r="H22" s="61"/>
      <c r="I22" s="61"/>
      <c r="J22" s="61"/>
      <c r="K22" s="61"/>
      <c r="L22" s="61"/>
      <c r="Q22" s="59"/>
      <c r="R22" s="59"/>
      <c r="S22" s="59"/>
      <c r="T22" s="59"/>
      <c r="U22" s="59"/>
      <c r="V22" s="59"/>
      <c r="W22" s="59"/>
      <c r="X22" s="59"/>
      <c r="Y22" s="59"/>
      <c r="Z22" s="59"/>
      <c r="AA22" s="59"/>
    </row>
    <row r="23" spans="2:27" ht="15" customHeight="1">
      <c r="D23" s="61"/>
      <c r="E23" s="61"/>
      <c r="F23" s="61"/>
      <c r="G23" s="61"/>
      <c r="H23" s="61"/>
      <c r="I23" s="61"/>
      <c r="J23" s="61"/>
      <c r="K23" s="61"/>
      <c r="L23" s="61"/>
      <c r="Q23" s="59"/>
      <c r="R23" s="59"/>
      <c r="S23" s="59"/>
      <c r="T23" s="59"/>
      <c r="U23" s="59"/>
      <c r="V23" s="59"/>
      <c r="W23" s="59"/>
      <c r="X23" s="59"/>
      <c r="Y23" s="59"/>
      <c r="Z23" s="59"/>
      <c r="AA23" s="59"/>
    </row>
    <row r="24" spans="2:27" ht="15" customHeight="1">
      <c r="D24" s="61"/>
      <c r="E24" s="61"/>
      <c r="F24" s="61"/>
      <c r="G24" s="61"/>
      <c r="H24" s="61"/>
      <c r="I24" s="61"/>
      <c r="J24" s="61"/>
      <c r="K24" s="61"/>
      <c r="L24" s="61"/>
      <c r="Q24" s="59"/>
      <c r="R24" s="59"/>
      <c r="S24" s="59"/>
      <c r="T24" s="59"/>
      <c r="U24" s="59"/>
      <c r="V24" s="59"/>
      <c r="W24" s="59"/>
      <c r="X24" s="59"/>
      <c r="Y24" s="59"/>
      <c r="Z24" s="59"/>
      <c r="AA24" s="59"/>
    </row>
    <row r="25" spans="2:27" ht="15" customHeight="1">
      <c r="D25" s="61"/>
      <c r="E25" s="61"/>
      <c r="F25" s="61"/>
      <c r="G25" s="61"/>
      <c r="H25" s="61"/>
      <c r="I25" s="61"/>
      <c r="J25" s="61"/>
      <c r="K25" s="61"/>
      <c r="L25" s="61"/>
      <c r="Q25" s="59"/>
      <c r="R25" s="59"/>
      <c r="S25" s="59"/>
      <c r="T25" s="59"/>
      <c r="U25" s="59"/>
      <c r="V25" s="59"/>
      <c r="W25" s="59"/>
      <c r="X25" s="59"/>
      <c r="Y25" s="59"/>
      <c r="Z25" s="59"/>
      <c r="AA25" s="59"/>
    </row>
    <row r="26" spans="2:27" ht="15" customHeight="1">
      <c r="D26" s="61"/>
      <c r="E26" s="61"/>
      <c r="F26" s="61"/>
      <c r="G26" s="61"/>
      <c r="H26" s="61"/>
      <c r="I26" s="61"/>
      <c r="J26" s="61"/>
      <c r="K26" s="61"/>
      <c r="L26" s="61"/>
      <c r="Q26" s="59"/>
      <c r="R26" s="59"/>
      <c r="S26" s="59"/>
      <c r="T26" s="59"/>
      <c r="U26" s="59"/>
      <c r="V26" s="59"/>
      <c r="W26" s="59"/>
      <c r="X26" s="59"/>
      <c r="Y26" s="59"/>
      <c r="Z26" s="59"/>
      <c r="AA26" s="59"/>
    </row>
    <row r="27" spans="2:27" ht="15" customHeight="1">
      <c r="D27" s="61"/>
      <c r="E27" s="61"/>
      <c r="F27" s="61"/>
      <c r="G27" s="61"/>
      <c r="H27" s="61"/>
      <c r="I27" s="61"/>
      <c r="J27" s="61"/>
      <c r="K27" s="61"/>
      <c r="L27" s="61"/>
      <c r="Q27" s="59"/>
      <c r="R27" s="59"/>
      <c r="S27" s="59"/>
      <c r="T27" s="59"/>
      <c r="U27" s="59"/>
      <c r="V27" s="59"/>
      <c r="W27" s="59"/>
      <c r="X27" s="59"/>
      <c r="Y27" s="59"/>
      <c r="Z27" s="59"/>
      <c r="AA27" s="59"/>
    </row>
    <row r="28" spans="2:27" ht="15" customHeight="1">
      <c r="Q28" s="59"/>
      <c r="R28" s="59"/>
      <c r="S28" s="59"/>
      <c r="T28" s="59"/>
      <c r="U28" s="59"/>
      <c r="V28" s="59"/>
      <c r="W28" s="59"/>
      <c r="X28" s="59"/>
      <c r="Y28" s="59"/>
      <c r="Z28" s="59"/>
      <c r="AA28" s="59"/>
    </row>
    <row r="29" spans="2:27" ht="15" customHeight="1">
      <c r="Q29" s="59"/>
      <c r="R29" s="59"/>
      <c r="S29" s="59"/>
      <c r="T29" s="59"/>
      <c r="U29" s="59"/>
      <c r="V29" s="59"/>
      <c r="W29" s="59"/>
      <c r="X29" s="59"/>
      <c r="Y29" s="59"/>
      <c r="Z29" s="59"/>
      <c r="AA29" s="59"/>
    </row>
    <row r="30" spans="2:27" ht="15" customHeight="1"/>
    <row r="31" spans="2:27" ht="25.5" customHeight="1">
      <c r="B31" s="19"/>
      <c r="C31" s="62" t="s">
        <v>54</v>
      </c>
      <c r="D31" s="62"/>
      <c r="E31" s="62"/>
      <c r="G31" s="63" t="s">
        <v>53</v>
      </c>
      <c r="H31" s="63"/>
      <c r="I31" s="63"/>
      <c r="J31" s="63"/>
      <c r="K31" s="63"/>
      <c r="L31" s="63"/>
    </row>
    <row r="32" spans="2:27" ht="15" customHeight="1">
      <c r="C32" s="62"/>
      <c r="D32" s="62"/>
      <c r="E32" s="62"/>
      <c r="G32" s="63"/>
      <c r="H32" s="63"/>
      <c r="I32" s="63"/>
      <c r="J32" s="63"/>
      <c r="K32" s="63"/>
      <c r="L32" s="63"/>
    </row>
    <row r="33" spans="3:12">
      <c r="C33" s="62"/>
      <c r="D33" s="62"/>
      <c r="E33" s="62"/>
      <c r="G33" s="63"/>
      <c r="H33" s="63"/>
      <c r="I33" s="63"/>
      <c r="J33" s="63"/>
      <c r="K33" s="63"/>
      <c r="L33" s="63"/>
    </row>
  </sheetData>
  <mergeCells count="5">
    <mergeCell ref="C8:M18"/>
    <mergeCell ref="Q19:AA29"/>
    <mergeCell ref="D21:L27"/>
    <mergeCell ref="C31:E33"/>
    <mergeCell ref="G31: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6:AI284"/>
  <sheetViews>
    <sheetView zoomScaleNormal="100" workbookViewId="0">
      <selection activeCell="H13" sqref="H13"/>
    </sheetView>
  </sheetViews>
  <sheetFormatPr baseColWidth="10" defaultRowHeight="15"/>
  <cols>
    <col min="1" max="1" width="24.140625" bestFit="1" customWidth="1"/>
    <col min="2" max="2" width="31.140625" bestFit="1" customWidth="1"/>
    <col min="3" max="3" width="12.42578125" bestFit="1" customWidth="1"/>
    <col min="4" max="4" width="21.28515625" bestFit="1" customWidth="1"/>
    <col min="6" max="6" width="10.85546875" bestFit="1" customWidth="1"/>
    <col min="7" max="7" width="24.140625" bestFit="1" customWidth="1"/>
    <col min="8" max="8" width="16.28515625" bestFit="1" customWidth="1"/>
    <col min="9" max="9" width="39.85546875" bestFit="1" customWidth="1"/>
    <col min="10" max="11" width="31.140625" bestFit="1" customWidth="1"/>
    <col min="12" max="12" width="23.42578125" bestFit="1" customWidth="1"/>
    <col min="13" max="13" width="41.5703125" bestFit="1" customWidth="1"/>
    <col min="14" max="14" width="23.85546875" bestFit="1" customWidth="1"/>
    <col min="15" max="15" width="20.7109375" bestFit="1" customWidth="1"/>
    <col min="16" max="16" width="17.7109375" bestFit="1" customWidth="1"/>
    <col min="18" max="18" width="41.5703125" bestFit="1" customWidth="1"/>
    <col min="19" max="19" width="23.85546875" bestFit="1" customWidth="1"/>
    <col min="20" max="20" width="15.28515625" bestFit="1" customWidth="1"/>
    <col min="21" max="21" width="17.7109375" bestFit="1" customWidth="1"/>
    <col min="22" max="22" width="20.85546875" bestFit="1" customWidth="1"/>
    <col min="23" max="23" width="10.5703125" bestFit="1" customWidth="1"/>
    <col min="24" max="24" width="23.85546875" bestFit="1" customWidth="1"/>
    <col min="25" max="25" width="15.28515625" bestFit="1" customWidth="1"/>
    <col min="29" max="29" width="18" bestFit="1" customWidth="1"/>
    <col min="30" max="30" width="23.85546875" bestFit="1" customWidth="1"/>
    <col min="31" max="31" width="15.28515625" bestFit="1" customWidth="1"/>
  </cols>
  <sheetData>
    <row r="6" spans="1:21">
      <c r="A6" s="21" t="s">
        <v>11</v>
      </c>
      <c r="B6" s="1">
        <v>46015</v>
      </c>
      <c r="C6" s="1">
        <v>46009</v>
      </c>
    </row>
    <row r="7" spans="1:21">
      <c r="A7" s="23" t="s">
        <v>7</v>
      </c>
      <c r="B7" s="24" t="s">
        <v>10</v>
      </c>
      <c r="C7" s="24" t="s">
        <v>61</v>
      </c>
      <c r="U7" s="27"/>
    </row>
    <row r="8" spans="1:21">
      <c r="A8" s="26" t="s">
        <v>8</v>
      </c>
      <c r="B8" s="1">
        <v>165</v>
      </c>
      <c r="C8" s="1">
        <v>154</v>
      </c>
      <c r="U8" s="28"/>
    </row>
    <row r="9" spans="1:21">
      <c r="A9" s="26" t="s">
        <v>9</v>
      </c>
      <c r="B9" s="1">
        <v>237</v>
      </c>
      <c r="C9" s="1">
        <v>164</v>
      </c>
      <c r="G9" s="34" t="s">
        <v>16</v>
      </c>
    </row>
    <row r="10" spans="1:21">
      <c r="A10" s="26" t="s">
        <v>29</v>
      </c>
      <c r="B10" s="1">
        <v>17</v>
      </c>
      <c r="C10" s="1">
        <v>30</v>
      </c>
      <c r="F10" s="37" t="s">
        <v>26</v>
      </c>
      <c r="G10" s="38" t="s">
        <v>27</v>
      </c>
      <c r="H10" s="39" t="s">
        <v>20</v>
      </c>
      <c r="J10" s="64" t="s">
        <v>41</v>
      </c>
      <c r="K10" s="64"/>
    </row>
    <row r="11" spans="1:21">
      <c r="A11" s="23" t="s">
        <v>18</v>
      </c>
      <c r="B11" s="1">
        <f>SUM(B8:B10)</f>
        <v>419</v>
      </c>
      <c r="C11" s="1">
        <f>SUM(C8:C10)</f>
        <v>348</v>
      </c>
      <c r="F11" s="2" t="s">
        <v>23</v>
      </c>
      <c r="G11" s="1" t="s">
        <v>21</v>
      </c>
      <c r="H11" s="49">
        <f>ROUNDUP(0.715*D17,0)</f>
        <v>275</v>
      </c>
      <c r="J11" s="1" t="s">
        <v>39</v>
      </c>
      <c r="K11" s="1" t="s">
        <v>59</v>
      </c>
    </row>
    <row r="12" spans="1:21">
      <c r="F12" s="2" t="s">
        <v>24</v>
      </c>
      <c r="G12" s="1" t="s">
        <v>22</v>
      </c>
      <c r="H12" s="49">
        <f>ROUNDDOWN(0.095*D17,0)</f>
        <v>36</v>
      </c>
      <c r="J12" s="1">
        <v>1</v>
      </c>
      <c r="K12" s="30">
        <v>42447.42</v>
      </c>
      <c r="M12" s="31"/>
    </row>
    <row r="13" spans="1:21">
      <c r="A13" s="66" t="s">
        <v>56</v>
      </c>
      <c r="B13" s="67"/>
      <c r="C13" s="67"/>
      <c r="D13" s="68"/>
      <c r="F13" s="2" t="s">
        <v>25</v>
      </c>
      <c r="G13" s="1" t="s">
        <v>28</v>
      </c>
      <c r="H13" s="49">
        <f>ROUNDUP(0.19*D17,0)</f>
        <v>73</v>
      </c>
      <c r="J13" s="1">
        <v>2</v>
      </c>
      <c r="K13" s="30">
        <v>124490.37</v>
      </c>
      <c r="M13" s="29" t="s">
        <v>31</v>
      </c>
      <c r="N13" s="29" t="s">
        <v>58</v>
      </c>
      <c r="O13" s="20"/>
      <c r="P13" s="40" t="s">
        <v>0</v>
      </c>
      <c r="Q13" s="40" t="s">
        <v>1</v>
      </c>
      <c r="R13" s="41" t="s">
        <v>6</v>
      </c>
    </row>
    <row r="14" spans="1:21">
      <c r="A14" s="32" t="s">
        <v>55</v>
      </c>
      <c r="B14" s="33" t="s">
        <v>10</v>
      </c>
      <c r="C14" s="33" t="s">
        <v>61</v>
      </c>
      <c r="D14" s="36" t="s">
        <v>19</v>
      </c>
      <c r="H14" s="1">
        <f>H11+H12+H13</f>
        <v>384</v>
      </c>
      <c r="J14" s="20"/>
      <c r="K14" s="35"/>
      <c r="M14" s="1" t="s">
        <v>42</v>
      </c>
      <c r="N14" s="6">
        <f>K17+K22</f>
        <v>73291.070000000007</v>
      </c>
      <c r="O14" s="20"/>
      <c r="P14" s="1" t="s">
        <v>2</v>
      </c>
      <c r="Q14" s="1">
        <v>752</v>
      </c>
      <c r="R14" s="42">
        <f>(Q14/$Q$18)*100</f>
        <v>21.841417368573918</v>
      </c>
    </row>
    <row r="15" spans="1:21">
      <c r="A15" s="34" t="s">
        <v>14</v>
      </c>
      <c r="B15" s="1">
        <f>ROUNDUP(0.1*B8+0.9*B9,0)</f>
        <v>230</v>
      </c>
      <c r="C15" s="1">
        <f>ROUNDUP(0.1*C8+0.9*C9,0)</f>
        <v>163</v>
      </c>
      <c r="D15" s="1">
        <f>B15+C15</f>
        <v>393</v>
      </c>
      <c r="J15" s="64" t="s">
        <v>41</v>
      </c>
      <c r="K15" s="64"/>
      <c r="M15" s="1" t="s">
        <v>43</v>
      </c>
      <c r="N15" s="6">
        <f>K12+K22</f>
        <v>83124.31</v>
      </c>
      <c r="O15" s="20"/>
      <c r="P15" s="1" t="s">
        <v>5</v>
      </c>
      <c r="Q15" s="1">
        <v>739</v>
      </c>
      <c r="R15" s="42">
        <f>(Q15/$Q$18)*100</f>
        <v>21.463839674702296</v>
      </c>
      <c r="S15" s="10"/>
    </row>
    <row r="16" spans="1:21">
      <c r="A16" s="34" t="s">
        <v>15</v>
      </c>
      <c r="B16" s="1">
        <f>ROUNDUP(0.15*B8+0.85*B9,0)</f>
        <v>227</v>
      </c>
      <c r="C16" s="1">
        <f>ROUNDUP(0.15*C8+0.85*C9,0)</f>
        <v>163</v>
      </c>
      <c r="D16" s="1">
        <f t="shared" ref="D16:D18" si="0">B16+C16</f>
        <v>390</v>
      </c>
      <c r="J16" s="1" t="s">
        <v>30</v>
      </c>
      <c r="K16" s="1" t="s">
        <v>59</v>
      </c>
      <c r="M16" s="5" t="s">
        <v>44</v>
      </c>
      <c r="N16" s="6">
        <v>115738.49</v>
      </c>
      <c r="O16" s="20"/>
      <c r="P16" s="1" t="s">
        <v>3</v>
      </c>
      <c r="Q16" s="1">
        <v>1345</v>
      </c>
      <c r="R16" s="42">
        <f>(Q16/$Q$18)*100</f>
        <v>39.064769096717974</v>
      </c>
      <c r="S16" s="10"/>
    </row>
    <row r="17" spans="1:21">
      <c r="A17" s="34" t="s">
        <v>16</v>
      </c>
      <c r="B17" s="1">
        <f>ROUNDDOWN(0.2*B8+0.8*B9,0)</f>
        <v>222</v>
      </c>
      <c r="C17" s="1">
        <f>ROUNDDOWN(0.2*C8+0.8*C9,0)</f>
        <v>162</v>
      </c>
      <c r="D17" s="1">
        <f t="shared" si="0"/>
        <v>384</v>
      </c>
      <c r="J17" s="1">
        <v>1</v>
      </c>
      <c r="K17" s="30">
        <v>32614.18</v>
      </c>
      <c r="M17" s="1" t="s">
        <v>45</v>
      </c>
      <c r="N17" s="6">
        <f>K13+K22</f>
        <v>165167.26</v>
      </c>
      <c r="P17" s="1" t="s">
        <v>4</v>
      </c>
      <c r="Q17" s="1">
        <v>607</v>
      </c>
      <c r="R17" s="42">
        <f>(Q17/$Q$18)*100</f>
        <v>17.629973860005808</v>
      </c>
      <c r="S17" s="10"/>
    </row>
    <row r="18" spans="1:21">
      <c r="A18" s="34" t="s">
        <v>17</v>
      </c>
      <c r="B18" s="1">
        <f>ROUNDUP(0.25*B8+0.75*B9,0)</f>
        <v>219</v>
      </c>
      <c r="C18" s="1">
        <f>ROUNDUP(0.25*C8+0.75*C9,0)</f>
        <v>162</v>
      </c>
      <c r="D18" s="1">
        <f t="shared" si="0"/>
        <v>381</v>
      </c>
      <c r="J18" s="1">
        <v>2</v>
      </c>
      <c r="K18" s="30">
        <v>85157.440000000002</v>
      </c>
      <c r="M18" s="5" t="s">
        <v>60</v>
      </c>
      <c r="N18" s="6">
        <v>168281.75</v>
      </c>
      <c r="Q18" s="1">
        <f>SUM(Q14:Q17)</f>
        <v>3443</v>
      </c>
      <c r="R18" s="1">
        <f>SUM(R14:R17)</f>
        <v>100</v>
      </c>
      <c r="S18" s="10"/>
    </row>
    <row r="19" spans="1:21">
      <c r="D19" s="43"/>
      <c r="R19" s="3"/>
      <c r="S19" s="10"/>
    </row>
    <row r="20" spans="1:21">
      <c r="J20" s="65" t="s">
        <v>40</v>
      </c>
      <c r="K20" s="65"/>
      <c r="Q20" s="45"/>
      <c r="R20" s="11"/>
      <c r="S20" s="10"/>
    </row>
    <row r="21" spans="1:21">
      <c r="J21" s="1" t="s">
        <v>30</v>
      </c>
      <c r="K21" s="1" t="s">
        <v>59</v>
      </c>
      <c r="R21" s="3"/>
      <c r="S21" s="10"/>
    </row>
    <row r="22" spans="1:21">
      <c r="J22" s="1">
        <v>1</v>
      </c>
      <c r="K22" s="30">
        <v>40676.89</v>
      </c>
      <c r="O22" s="20"/>
      <c r="P22" s="35"/>
      <c r="R22" s="3"/>
      <c r="S22" s="10"/>
    </row>
    <row r="23" spans="1:21">
      <c r="A23" s="21" t="s">
        <v>11</v>
      </c>
      <c r="B23" s="22">
        <v>46019</v>
      </c>
      <c r="C23" s="1">
        <v>46025</v>
      </c>
      <c r="J23" s="1">
        <v>2</v>
      </c>
      <c r="K23" s="30">
        <v>93220.14</v>
      </c>
      <c r="O23" s="43"/>
      <c r="P23" s="43"/>
      <c r="S23" s="7"/>
    </row>
    <row r="24" spans="1:21">
      <c r="A24" s="23" t="s">
        <v>7</v>
      </c>
      <c r="B24" s="25" t="s">
        <v>12</v>
      </c>
      <c r="C24" s="24" t="s">
        <v>13</v>
      </c>
      <c r="K24" s="27"/>
      <c r="L24" s="27"/>
      <c r="M24" s="27"/>
      <c r="O24" s="43"/>
      <c r="P24" s="43"/>
    </row>
    <row r="25" spans="1:21">
      <c r="A25" s="26" t="s">
        <v>8</v>
      </c>
      <c r="B25" s="22">
        <v>70</v>
      </c>
      <c r="C25" s="1">
        <v>66</v>
      </c>
      <c r="G25" s="34" t="s">
        <v>16</v>
      </c>
      <c r="K25" s="20"/>
      <c r="L25" s="20"/>
      <c r="M25" s="27"/>
      <c r="O25" s="43"/>
      <c r="P25" s="43"/>
      <c r="U25" s="27"/>
    </row>
    <row r="26" spans="1:21">
      <c r="A26" s="26" t="s">
        <v>9</v>
      </c>
      <c r="B26" s="22">
        <v>30</v>
      </c>
      <c r="C26" s="1">
        <v>83</v>
      </c>
      <c r="F26" s="37" t="s">
        <v>26</v>
      </c>
      <c r="G26" s="38" t="s">
        <v>27</v>
      </c>
      <c r="H26" s="39" t="s">
        <v>20</v>
      </c>
      <c r="K26" s="20"/>
      <c r="L26" s="35"/>
      <c r="M26" s="27"/>
      <c r="U26" s="27"/>
    </row>
    <row r="27" spans="1:21">
      <c r="A27" s="26" t="s">
        <v>29</v>
      </c>
      <c r="B27" s="22">
        <v>6</v>
      </c>
      <c r="C27" s="1">
        <v>3</v>
      </c>
      <c r="F27" s="2" t="s">
        <v>23</v>
      </c>
      <c r="G27" s="1" t="s">
        <v>21</v>
      </c>
      <c r="H27" s="1">
        <f>ROUNDDOWN(0.715*D34,0)</f>
        <v>84</v>
      </c>
      <c r="K27" s="20"/>
      <c r="L27" s="35"/>
      <c r="M27" s="27"/>
    </row>
    <row r="28" spans="1:21">
      <c r="A28" s="23" t="s">
        <v>18</v>
      </c>
      <c r="B28" s="22">
        <f>SUM(B25:B27)</f>
        <v>106</v>
      </c>
      <c r="C28" s="1">
        <f>SUM(C25:C27)</f>
        <v>152</v>
      </c>
      <c r="F28" s="2" t="s">
        <v>24</v>
      </c>
      <c r="G28" s="1" t="s">
        <v>22</v>
      </c>
      <c r="H28" s="1">
        <f>ROUNDDOWN(0.095*D34,0)</f>
        <v>11</v>
      </c>
      <c r="K28" s="3"/>
    </row>
    <row r="29" spans="1:21">
      <c r="F29" s="2" t="s">
        <v>25</v>
      </c>
      <c r="G29" s="1" t="s">
        <v>28</v>
      </c>
      <c r="H29" s="1">
        <f>ROUNDUP(0.19*D34,0)</f>
        <v>23</v>
      </c>
      <c r="K29" s="27"/>
    </row>
    <row r="30" spans="1:21">
      <c r="A30" s="66" t="s">
        <v>57</v>
      </c>
      <c r="B30" s="67"/>
      <c r="C30" s="67"/>
      <c r="D30" s="68"/>
      <c r="H30" s="1">
        <f>H27+H28+H29</f>
        <v>118</v>
      </c>
      <c r="K30" s="27"/>
    </row>
    <row r="31" spans="1:21">
      <c r="A31" s="32" t="s">
        <v>55</v>
      </c>
      <c r="B31" s="44" t="s">
        <v>12</v>
      </c>
      <c r="C31" s="33" t="s">
        <v>13</v>
      </c>
      <c r="D31" s="36" t="s">
        <v>19</v>
      </c>
    </row>
    <row r="32" spans="1:21">
      <c r="A32" s="34" t="s">
        <v>14</v>
      </c>
      <c r="B32" s="22">
        <v>33</v>
      </c>
      <c r="C32" s="1">
        <v>81</v>
      </c>
      <c r="D32" s="1">
        <f>B32+C32</f>
        <v>114</v>
      </c>
    </row>
    <row r="33" spans="1:35">
      <c r="A33" s="34" t="s">
        <v>15</v>
      </c>
      <c r="B33" s="22">
        <f>ROUNDUP(0.15*B25+0.85*B26,0)</f>
        <v>36</v>
      </c>
      <c r="C33" s="1">
        <f>ROUNDUP(0.15*C25+0.85*C26,0)</f>
        <v>81</v>
      </c>
      <c r="D33" s="1">
        <f t="shared" ref="D33:D35" si="1">B33+C33</f>
        <v>117</v>
      </c>
    </row>
    <row r="34" spans="1:35">
      <c r="A34" s="34" t="s">
        <v>16</v>
      </c>
      <c r="B34" s="22">
        <f>ROUNDUP(0.2*B25+0.8*B26,0)</f>
        <v>38</v>
      </c>
      <c r="C34" s="1">
        <f>ROUNDUP(0.2*C25+0.8*C26,0)</f>
        <v>80</v>
      </c>
      <c r="D34" s="1">
        <f t="shared" si="1"/>
        <v>118</v>
      </c>
    </row>
    <row r="35" spans="1:35">
      <c r="A35" s="34" t="s">
        <v>17</v>
      </c>
      <c r="B35" s="22">
        <f>ROUNDUP(0.25*B25+0.75*B26,0)</f>
        <v>40</v>
      </c>
      <c r="C35" s="1">
        <f>ROUNDUP(0.25*C25+0.75*C26,0)</f>
        <v>79</v>
      </c>
      <c r="D35" s="1">
        <f t="shared" si="1"/>
        <v>119</v>
      </c>
    </row>
    <row r="38" spans="1:35">
      <c r="J38" s="46"/>
      <c r="K38" s="46"/>
      <c r="P38" s="27"/>
      <c r="Q38" s="27"/>
      <c r="R38" s="27"/>
      <c r="S38" s="27"/>
      <c r="T38" s="27"/>
      <c r="U38" s="27"/>
      <c r="V38" s="27"/>
      <c r="W38" s="27"/>
      <c r="X38" s="27"/>
      <c r="Y38" s="27"/>
      <c r="Z38" s="27"/>
      <c r="AA38" s="27"/>
      <c r="AB38" s="27"/>
      <c r="AC38" s="27"/>
      <c r="AD38" s="27"/>
      <c r="AE38" s="27"/>
      <c r="AF38" s="27"/>
      <c r="AG38" s="27"/>
      <c r="AH38" s="27"/>
      <c r="AI38" s="27"/>
    </row>
    <row r="39" spans="1:35">
      <c r="J39" s="46"/>
      <c r="K39" s="46"/>
      <c r="P39" s="27"/>
      <c r="Q39" s="28"/>
      <c r="R39" s="28"/>
      <c r="S39" s="28"/>
      <c r="T39" s="28"/>
      <c r="U39" s="27"/>
      <c r="V39" s="28"/>
      <c r="W39" s="28"/>
      <c r="X39" s="28"/>
      <c r="Y39" s="28"/>
      <c r="Z39" s="27"/>
      <c r="AA39" s="27"/>
      <c r="AB39" s="28"/>
      <c r="AC39" s="28"/>
      <c r="AD39" s="28"/>
      <c r="AE39" s="28"/>
      <c r="AF39" s="27"/>
      <c r="AG39" s="27"/>
      <c r="AH39" s="27"/>
      <c r="AI39" s="27"/>
    </row>
    <row r="40" spans="1:35">
      <c r="J40" s="46"/>
      <c r="K40" s="46"/>
      <c r="P40" s="27"/>
      <c r="Q40" s="20"/>
      <c r="R40" s="20"/>
      <c r="S40" s="20"/>
      <c r="T40" s="3"/>
      <c r="U40" s="27"/>
      <c r="V40" s="20"/>
      <c r="W40" s="20"/>
      <c r="X40" s="20"/>
      <c r="Y40" s="3"/>
      <c r="Z40" s="27"/>
      <c r="AA40" s="27"/>
      <c r="AB40" s="20"/>
      <c r="AC40" s="20"/>
      <c r="AD40" s="20"/>
      <c r="AE40" s="3"/>
      <c r="AF40" s="27"/>
      <c r="AG40" s="27"/>
      <c r="AH40" s="27"/>
      <c r="AI40" s="27"/>
    </row>
    <row r="41" spans="1:35">
      <c r="J41" s="46"/>
      <c r="K41" s="46"/>
      <c r="P41" s="27"/>
      <c r="Q41" s="48"/>
      <c r="R41" s="46"/>
      <c r="S41" s="46"/>
      <c r="T41" s="47"/>
      <c r="U41" s="27"/>
      <c r="V41" s="48"/>
      <c r="W41" s="46"/>
      <c r="X41" s="46"/>
      <c r="Y41" s="47"/>
      <c r="Z41" s="27"/>
      <c r="AA41" s="27"/>
      <c r="AB41" s="48"/>
      <c r="AC41" s="46"/>
      <c r="AD41" s="46"/>
      <c r="AE41" s="47"/>
      <c r="AF41" s="27"/>
      <c r="AG41" s="27"/>
      <c r="AH41" s="27"/>
      <c r="AI41" s="27"/>
    </row>
    <row r="42" spans="1:35">
      <c r="J42" s="46"/>
      <c r="K42" s="46"/>
      <c r="L42" s="47"/>
      <c r="P42" s="27"/>
      <c r="Q42" s="48"/>
      <c r="R42" s="46"/>
      <c r="S42" s="46"/>
      <c r="T42" s="47"/>
      <c r="U42" s="27"/>
      <c r="V42" s="48"/>
      <c r="W42" s="46"/>
      <c r="X42" s="46"/>
      <c r="Y42" s="47"/>
      <c r="Z42" s="27"/>
      <c r="AA42" s="27"/>
      <c r="AB42" s="48"/>
      <c r="AC42" s="46"/>
      <c r="AD42" s="46"/>
      <c r="AE42" s="47"/>
      <c r="AF42" s="27"/>
      <c r="AG42" s="27"/>
      <c r="AH42" s="27"/>
      <c r="AI42" s="27"/>
    </row>
    <row r="43" spans="1:35">
      <c r="J43" s="46"/>
      <c r="K43" s="46"/>
      <c r="L43" s="47"/>
      <c r="P43" s="27"/>
      <c r="Q43" s="27"/>
      <c r="R43" s="46"/>
      <c r="S43" s="46"/>
      <c r="T43" s="47"/>
      <c r="U43" s="27"/>
      <c r="V43" s="27"/>
      <c r="W43" s="46"/>
      <c r="X43" s="46"/>
      <c r="Y43" s="47"/>
      <c r="Z43" s="27"/>
      <c r="AA43" s="27"/>
      <c r="AB43" s="27"/>
      <c r="AC43" s="46"/>
      <c r="AD43" s="46"/>
      <c r="AE43" s="47"/>
      <c r="AF43" s="27"/>
      <c r="AG43" s="27"/>
      <c r="AH43" s="27"/>
      <c r="AI43" s="27"/>
    </row>
    <row r="44" spans="1:35">
      <c r="J44" s="46"/>
      <c r="K44" s="46"/>
      <c r="L44" s="47"/>
      <c r="P44" s="27"/>
      <c r="Q44" s="27"/>
      <c r="R44" s="46"/>
      <c r="S44" s="46"/>
      <c r="T44" s="47"/>
      <c r="U44" s="27"/>
      <c r="V44" s="27"/>
      <c r="W44" s="46"/>
      <c r="X44" s="46"/>
      <c r="Y44" s="47"/>
      <c r="Z44" s="27"/>
      <c r="AA44" s="27"/>
      <c r="AB44" s="27"/>
      <c r="AC44" s="46"/>
      <c r="AD44" s="46"/>
      <c r="AE44" s="47"/>
      <c r="AF44" s="27"/>
      <c r="AG44" s="27"/>
      <c r="AH44" s="27"/>
      <c r="AI44" s="27"/>
    </row>
    <row r="45" spans="1:35">
      <c r="J45" s="46"/>
      <c r="K45" s="46"/>
      <c r="L45" s="47"/>
      <c r="P45" s="27"/>
      <c r="Q45" s="27"/>
      <c r="R45" s="46"/>
      <c r="S45" s="46"/>
      <c r="T45" s="47"/>
      <c r="U45" s="27"/>
      <c r="V45" s="27"/>
      <c r="W45" s="46"/>
      <c r="X45" s="46"/>
      <c r="Y45" s="47"/>
      <c r="Z45" s="27"/>
      <c r="AA45" s="27"/>
      <c r="AB45" s="27"/>
      <c r="AC45" s="46"/>
      <c r="AD45" s="46"/>
      <c r="AE45" s="47"/>
      <c r="AF45" s="27"/>
      <c r="AG45" s="27"/>
      <c r="AH45" s="27"/>
      <c r="AI45" s="27"/>
    </row>
    <row r="46" spans="1:35">
      <c r="J46" s="46"/>
      <c r="K46" s="46"/>
      <c r="L46" s="47"/>
      <c r="P46" s="27"/>
      <c r="Q46" s="27"/>
      <c r="R46" s="46"/>
      <c r="S46" s="46"/>
      <c r="T46" s="47"/>
      <c r="U46" s="27"/>
      <c r="V46" s="27"/>
      <c r="W46" s="46"/>
      <c r="X46" s="46"/>
      <c r="Y46" s="47"/>
      <c r="Z46" s="27"/>
      <c r="AA46" s="27"/>
      <c r="AB46" s="27"/>
      <c r="AC46" s="46"/>
      <c r="AD46" s="46"/>
      <c r="AE46" s="47"/>
      <c r="AF46" s="27"/>
      <c r="AG46" s="27"/>
      <c r="AH46" s="27"/>
      <c r="AI46" s="27"/>
    </row>
    <row r="47" spans="1:35">
      <c r="J47" s="46"/>
      <c r="K47" s="46"/>
      <c r="L47" s="47"/>
      <c r="P47" s="27"/>
      <c r="Q47" s="27"/>
      <c r="R47" s="46"/>
      <c r="S47" s="46"/>
      <c r="T47" s="47"/>
      <c r="U47" s="27"/>
      <c r="V47" s="27"/>
      <c r="W47" s="46"/>
      <c r="X47" s="46"/>
      <c r="Y47" s="47"/>
      <c r="Z47" s="27"/>
      <c r="AA47" s="27"/>
      <c r="AB47" s="27"/>
      <c r="AC47" s="46"/>
      <c r="AD47" s="46"/>
      <c r="AE47" s="47"/>
      <c r="AF47" s="27"/>
      <c r="AG47" s="27"/>
      <c r="AH47" s="27"/>
      <c r="AI47" s="27"/>
    </row>
    <row r="48" spans="1:35">
      <c r="J48" s="46"/>
      <c r="K48" s="46"/>
      <c r="L48" s="47"/>
      <c r="P48" s="27"/>
      <c r="Q48" s="27"/>
      <c r="R48" s="46"/>
      <c r="S48" s="46"/>
      <c r="T48" s="47"/>
      <c r="U48" s="27"/>
      <c r="V48" s="27"/>
      <c r="W48" s="46"/>
      <c r="X48" s="46"/>
      <c r="Y48" s="47"/>
      <c r="Z48" s="27"/>
      <c r="AA48" s="27"/>
      <c r="AB48" s="27"/>
      <c r="AC48" s="46"/>
      <c r="AD48" s="46"/>
      <c r="AE48" s="47"/>
      <c r="AF48" s="27"/>
      <c r="AG48" s="27"/>
      <c r="AH48" s="27"/>
      <c r="AI48" s="27"/>
    </row>
    <row r="49" spans="10:35">
      <c r="J49" s="46"/>
      <c r="K49" s="46"/>
      <c r="L49" s="47"/>
      <c r="P49" s="27"/>
      <c r="Q49" s="27"/>
      <c r="R49" s="46"/>
      <c r="S49" s="46"/>
      <c r="T49" s="47"/>
      <c r="U49" s="27"/>
      <c r="V49" s="27"/>
      <c r="W49" s="46"/>
      <c r="X49" s="46"/>
      <c r="Y49" s="47"/>
      <c r="Z49" s="27"/>
      <c r="AA49" s="27"/>
      <c r="AB49" s="27"/>
      <c r="AC49" s="46"/>
      <c r="AD49" s="46"/>
      <c r="AE49" s="47"/>
      <c r="AF49" s="27"/>
      <c r="AG49" s="27"/>
      <c r="AH49" s="27"/>
      <c r="AI49" s="27"/>
    </row>
    <row r="50" spans="10:35">
      <c r="J50" s="46"/>
      <c r="K50" s="46"/>
      <c r="L50" s="47"/>
      <c r="P50" s="27"/>
      <c r="Q50" s="27"/>
      <c r="R50" s="46"/>
      <c r="S50" s="46"/>
      <c r="T50" s="47"/>
      <c r="U50" s="27"/>
      <c r="V50" s="27"/>
      <c r="W50" s="46"/>
      <c r="X50" s="46"/>
      <c r="Y50" s="47"/>
      <c r="Z50" s="27"/>
      <c r="AA50" s="27"/>
      <c r="AB50" s="27"/>
      <c r="AC50" s="46"/>
      <c r="AD50" s="46"/>
      <c r="AE50" s="47"/>
      <c r="AF50" s="27"/>
      <c r="AG50" s="27"/>
      <c r="AH50" s="27"/>
      <c r="AI50" s="27"/>
    </row>
    <row r="51" spans="10:35">
      <c r="J51" s="46"/>
      <c r="K51" s="46"/>
      <c r="L51" s="47"/>
      <c r="P51" s="27"/>
      <c r="Q51" s="27"/>
      <c r="R51" s="46"/>
      <c r="S51" s="46"/>
      <c r="T51" s="47"/>
      <c r="U51" s="27"/>
      <c r="V51" s="27"/>
      <c r="W51" s="46"/>
      <c r="X51" s="46"/>
      <c r="Y51" s="47"/>
      <c r="Z51" s="27"/>
      <c r="AA51" s="27"/>
      <c r="AB51" s="27"/>
      <c r="AC51" s="46"/>
      <c r="AD51" s="46"/>
      <c r="AE51" s="47"/>
      <c r="AF51" s="27"/>
      <c r="AG51" s="27"/>
      <c r="AH51" s="27"/>
      <c r="AI51" s="27"/>
    </row>
    <row r="52" spans="10:35">
      <c r="P52" s="27"/>
      <c r="Q52" s="27"/>
      <c r="R52" s="46"/>
      <c r="S52" s="46"/>
      <c r="T52" s="47"/>
      <c r="U52" s="27"/>
      <c r="V52" s="27"/>
      <c r="W52" s="46"/>
      <c r="X52" s="46"/>
      <c r="Y52" s="47"/>
      <c r="Z52" s="27"/>
      <c r="AA52" s="27"/>
      <c r="AB52" s="27"/>
      <c r="AC52" s="46"/>
      <c r="AD52" s="46"/>
      <c r="AE52" s="47"/>
      <c r="AF52" s="27"/>
      <c r="AG52" s="27"/>
      <c r="AH52" s="27"/>
      <c r="AI52" s="27"/>
    </row>
    <row r="53" spans="10:35">
      <c r="P53" s="27"/>
      <c r="Q53" s="27"/>
      <c r="R53" s="46"/>
      <c r="S53" s="46"/>
      <c r="T53" s="47"/>
      <c r="U53" s="27"/>
      <c r="V53" s="27"/>
      <c r="W53" s="46"/>
      <c r="X53" s="46"/>
      <c r="Y53" s="47"/>
      <c r="Z53" s="27"/>
      <c r="AA53" s="27"/>
      <c r="AB53" s="27"/>
      <c r="AC53" s="46"/>
      <c r="AD53" s="46"/>
      <c r="AE53" s="47"/>
      <c r="AF53" s="27"/>
      <c r="AG53" s="27"/>
      <c r="AH53" s="27"/>
      <c r="AI53" s="27"/>
    </row>
    <row r="54" spans="10:35">
      <c r="P54" s="27"/>
      <c r="Q54" s="27"/>
      <c r="R54" s="46"/>
      <c r="S54" s="46"/>
      <c r="T54" s="47"/>
      <c r="U54" s="27"/>
      <c r="V54" s="27"/>
      <c r="W54" s="46"/>
      <c r="X54" s="46"/>
      <c r="Y54" s="47"/>
      <c r="Z54" s="27"/>
      <c r="AA54" s="27"/>
      <c r="AB54" s="27"/>
      <c r="AC54" s="46"/>
      <c r="AD54" s="46"/>
      <c r="AE54" s="47"/>
      <c r="AF54" s="27"/>
      <c r="AG54" s="27"/>
      <c r="AH54" s="27"/>
      <c r="AI54" s="27"/>
    </row>
    <row r="55" spans="10:35">
      <c r="P55" s="27"/>
      <c r="Q55" s="27"/>
      <c r="R55" s="46"/>
      <c r="S55" s="46"/>
      <c r="T55" s="47"/>
      <c r="U55" s="27"/>
      <c r="V55" s="27"/>
      <c r="W55" s="46"/>
      <c r="X55" s="46"/>
      <c r="Y55" s="47"/>
      <c r="Z55" s="27"/>
      <c r="AA55" s="27"/>
      <c r="AB55" s="27"/>
      <c r="AC55" s="46"/>
      <c r="AD55" s="46"/>
      <c r="AE55" s="47"/>
      <c r="AF55" s="27"/>
      <c r="AG55" s="27"/>
      <c r="AH55" s="27"/>
      <c r="AI55" s="27"/>
    </row>
    <row r="56" spans="10:35">
      <c r="P56" s="27"/>
      <c r="Q56" s="27"/>
      <c r="R56" s="46"/>
      <c r="S56" s="46"/>
      <c r="T56" s="47"/>
      <c r="U56" s="27"/>
      <c r="V56" s="27"/>
      <c r="W56" s="46"/>
      <c r="X56" s="46"/>
      <c r="Y56" s="47"/>
      <c r="Z56" s="27"/>
      <c r="AA56" s="27"/>
      <c r="AB56" s="27"/>
      <c r="AC56" s="46"/>
      <c r="AD56" s="46"/>
      <c r="AE56" s="47"/>
      <c r="AF56" s="27"/>
      <c r="AG56" s="27"/>
      <c r="AH56" s="27"/>
      <c r="AI56" s="27"/>
    </row>
    <row r="57" spans="10:35">
      <c r="P57" s="27"/>
      <c r="Q57" s="27"/>
      <c r="R57" s="46"/>
      <c r="S57" s="46"/>
      <c r="T57" s="47"/>
      <c r="U57" s="27"/>
      <c r="V57" s="27"/>
      <c r="W57" s="46"/>
      <c r="X57" s="46"/>
      <c r="Y57" s="47"/>
      <c r="Z57" s="27"/>
      <c r="AA57" s="27"/>
      <c r="AB57" s="27"/>
      <c r="AC57" s="46"/>
      <c r="AD57" s="46"/>
      <c r="AE57" s="47"/>
      <c r="AF57" s="27"/>
      <c r="AG57" s="27"/>
      <c r="AH57" s="27"/>
      <c r="AI57" s="27"/>
    </row>
    <row r="58" spans="10:35">
      <c r="P58" s="27"/>
      <c r="Q58" s="27"/>
      <c r="R58" s="46"/>
      <c r="S58" s="46"/>
      <c r="T58" s="47"/>
      <c r="U58" s="27"/>
      <c r="V58" s="27"/>
      <c r="W58" s="46"/>
      <c r="X58" s="46"/>
      <c r="Y58" s="47"/>
      <c r="Z58" s="27"/>
      <c r="AA58" s="27"/>
      <c r="AB58" s="27"/>
      <c r="AC58" s="46"/>
      <c r="AD58" s="46"/>
      <c r="AE58" s="47"/>
      <c r="AF58" s="27"/>
      <c r="AG58" s="27"/>
      <c r="AH58" s="27"/>
      <c r="AI58" s="27"/>
    </row>
    <row r="59" spans="10:35">
      <c r="P59" s="27"/>
      <c r="Q59" s="27"/>
      <c r="R59" s="46"/>
      <c r="S59" s="46"/>
      <c r="T59" s="47"/>
      <c r="U59" s="27"/>
      <c r="V59" s="27"/>
      <c r="W59" s="46"/>
      <c r="X59" s="46"/>
      <c r="Y59" s="47"/>
      <c r="Z59" s="27"/>
      <c r="AA59" s="27"/>
      <c r="AB59" s="27"/>
      <c r="AC59" s="46"/>
      <c r="AD59" s="46"/>
      <c r="AE59" s="47"/>
      <c r="AF59" s="27"/>
      <c r="AG59" s="27"/>
      <c r="AH59" s="27"/>
      <c r="AI59" s="27"/>
    </row>
    <row r="60" spans="10:35">
      <c r="P60" s="27"/>
      <c r="Q60" s="27"/>
      <c r="R60" s="46"/>
      <c r="S60" s="46"/>
      <c r="T60" s="47"/>
      <c r="U60" s="27"/>
      <c r="V60" s="27"/>
      <c r="W60" s="46"/>
      <c r="X60" s="46"/>
      <c r="Y60" s="47"/>
      <c r="Z60" s="27"/>
      <c r="AA60" s="27"/>
      <c r="AB60" s="27"/>
      <c r="AC60" s="46"/>
      <c r="AD60" s="46"/>
      <c r="AE60" s="47"/>
      <c r="AF60" s="27"/>
      <c r="AG60" s="27"/>
      <c r="AH60" s="27"/>
      <c r="AI60" s="27"/>
    </row>
    <row r="61" spans="10:35">
      <c r="P61" s="27"/>
      <c r="Q61" s="27"/>
      <c r="R61" s="46"/>
      <c r="S61" s="46"/>
      <c r="T61" s="47"/>
      <c r="U61" s="27"/>
      <c r="V61" s="27"/>
      <c r="W61" s="46"/>
      <c r="X61" s="46"/>
      <c r="Y61" s="47"/>
      <c r="Z61" s="27"/>
      <c r="AA61" s="27"/>
      <c r="AB61" s="27"/>
      <c r="AC61" s="46"/>
      <c r="AD61" s="46"/>
      <c r="AE61" s="47"/>
      <c r="AF61" s="27"/>
      <c r="AG61" s="27"/>
      <c r="AH61" s="27"/>
      <c r="AI61" s="27"/>
    </row>
    <row r="62" spans="10:35">
      <c r="P62" s="27"/>
      <c r="Q62" s="27"/>
      <c r="R62" s="46"/>
      <c r="S62" s="46"/>
      <c r="T62" s="47"/>
      <c r="U62" s="27"/>
      <c r="V62" s="27"/>
      <c r="W62" s="46"/>
      <c r="X62" s="46"/>
      <c r="Y62" s="47"/>
      <c r="Z62" s="27"/>
      <c r="AA62" s="27"/>
      <c r="AB62" s="27"/>
      <c r="AC62" s="46"/>
      <c r="AD62" s="46"/>
      <c r="AE62" s="47"/>
      <c r="AF62" s="27"/>
      <c r="AG62" s="27"/>
      <c r="AH62" s="27"/>
      <c r="AI62" s="27"/>
    </row>
    <row r="63" spans="10:35">
      <c r="P63" s="27"/>
      <c r="Q63" s="27"/>
      <c r="R63" s="46"/>
      <c r="S63" s="46"/>
      <c r="T63" s="47"/>
      <c r="U63" s="27"/>
      <c r="V63" s="27"/>
      <c r="W63" s="46"/>
      <c r="X63" s="46"/>
      <c r="Y63" s="47"/>
      <c r="Z63" s="27"/>
      <c r="AA63" s="27"/>
      <c r="AB63" s="27"/>
      <c r="AC63" s="46"/>
      <c r="AD63" s="46"/>
      <c r="AE63" s="47"/>
      <c r="AF63" s="27"/>
      <c r="AG63" s="27"/>
      <c r="AH63" s="27"/>
      <c r="AI63" s="27"/>
    </row>
    <row r="64" spans="10:35">
      <c r="P64" s="27"/>
      <c r="Q64" s="27"/>
      <c r="R64" s="46"/>
      <c r="S64" s="46"/>
      <c r="T64" s="47"/>
      <c r="U64" s="27"/>
      <c r="V64" s="27"/>
      <c r="W64" s="46"/>
      <c r="X64" s="46"/>
      <c r="Y64" s="47"/>
      <c r="Z64" s="27"/>
      <c r="AA64" s="27"/>
      <c r="AB64" s="27"/>
      <c r="AC64" s="46"/>
      <c r="AD64" s="46"/>
      <c r="AE64" s="47"/>
      <c r="AF64" s="27"/>
      <c r="AG64" s="27"/>
      <c r="AH64" s="27"/>
      <c r="AI64" s="27"/>
    </row>
    <row r="65" spans="16:35">
      <c r="P65" s="27"/>
      <c r="Q65" s="27"/>
      <c r="R65" s="46"/>
      <c r="S65" s="46"/>
      <c r="T65" s="47"/>
      <c r="U65" s="27"/>
      <c r="V65" s="27"/>
      <c r="W65" s="46"/>
      <c r="X65" s="46"/>
      <c r="Y65" s="47"/>
      <c r="Z65" s="27"/>
      <c r="AA65" s="27"/>
      <c r="AB65" s="27"/>
      <c r="AC65" s="46"/>
      <c r="AD65" s="46"/>
      <c r="AE65" s="47"/>
      <c r="AF65" s="27"/>
      <c r="AG65" s="27"/>
      <c r="AH65" s="27"/>
      <c r="AI65" s="27"/>
    </row>
    <row r="66" spans="16:35">
      <c r="P66" s="27"/>
      <c r="Q66" s="27"/>
      <c r="R66" s="46"/>
      <c r="S66" s="46"/>
      <c r="T66" s="47"/>
      <c r="U66" s="27"/>
      <c r="V66" s="27"/>
      <c r="W66" s="46"/>
      <c r="X66" s="46"/>
      <c r="Y66" s="47"/>
      <c r="Z66" s="27"/>
      <c r="AA66" s="27"/>
      <c r="AB66" s="27"/>
      <c r="AC66" s="46"/>
      <c r="AD66" s="46"/>
      <c r="AE66" s="47"/>
      <c r="AF66" s="27"/>
      <c r="AG66" s="27"/>
      <c r="AH66" s="27"/>
      <c r="AI66" s="27"/>
    </row>
    <row r="67" spans="16:35">
      <c r="P67" s="27"/>
      <c r="Q67" s="27"/>
      <c r="R67" s="46"/>
      <c r="S67" s="46"/>
      <c r="T67" s="47"/>
      <c r="U67" s="27"/>
      <c r="V67" s="27"/>
      <c r="W67" s="46"/>
      <c r="X67" s="46"/>
      <c r="Y67" s="47"/>
      <c r="Z67" s="27"/>
      <c r="AA67" s="27"/>
      <c r="AB67" s="27"/>
      <c r="AC67" s="46"/>
      <c r="AD67" s="46"/>
      <c r="AE67" s="47"/>
      <c r="AF67" s="27"/>
      <c r="AG67" s="27"/>
      <c r="AH67" s="27"/>
      <c r="AI67" s="27"/>
    </row>
    <row r="68" spans="16:35">
      <c r="P68" s="27"/>
      <c r="Q68" s="27"/>
      <c r="R68" s="46"/>
      <c r="S68" s="46"/>
      <c r="T68" s="47"/>
      <c r="U68" s="27"/>
      <c r="V68" s="27"/>
      <c r="W68" s="46"/>
      <c r="X68" s="46"/>
      <c r="Y68" s="47"/>
      <c r="Z68" s="27"/>
      <c r="AA68" s="27"/>
      <c r="AB68" s="27"/>
      <c r="AC68" s="46"/>
      <c r="AD68" s="46"/>
      <c r="AE68" s="47"/>
      <c r="AF68" s="27"/>
      <c r="AG68" s="27"/>
      <c r="AH68" s="27"/>
      <c r="AI68" s="27"/>
    </row>
    <row r="69" spans="16:35">
      <c r="P69" s="27"/>
      <c r="Q69" s="27"/>
      <c r="R69" s="46"/>
      <c r="S69" s="46"/>
      <c r="T69" s="47"/>
      <c r="U69" s="27"/>
      <c r="V69" s="27"/>
      <c r="W69" s="46"/>
      <c r="X69" s="46"/>
      <c r="Y69" s="47"/>
      <c r="Z69" s="27"/>
      <c r="AA69" s="27"/>
      <c r="AB69" s="27"/>
      <c r="AC69" s="46"/>
      <c r="AD69" s="46"/>
      <c r="AE69" s="47"/>
      <c r="AF69" s="27"/>
      <c r="AG69" s="27"/>
      <c r="AH69" s="27"/>
      <c r="AI69" s="27"/>
    </row>
    <row r="70" spans="16:35">
      <c r="P70" s="27"/>
      <c r="Q70" s="27"/>
      <c r="R70" s="46"/>
      <c r="S70" s="46"/>
      <c r="T70" s="47"/>
      <c r="U70" s="27"/>
      <c r="V70" s="27"/>
      <c r="W70" s="46"/>
      <c r="X70" s="46"/>
      <c r="Y70" s="47"/>
      <c r="Z70" s="27"/>
      <c r="AA70" s="27"/>
      <c r="AB70" s="27"/>
      <c r="AC70" s="46"/>
      <c r="AD70" s="46"/>
      <c r="AE70" s="47"/>
      <c r="AF70" s="27"/>
      <c r="AG70" s="27"/>
      <c r="AH70" s="27"/>
      <c r="AI70" s="27"/>
    </row>
    <row r="71" spans="16:35">
      <c r="P71" s="27"/>
      <c r="Q71" s="27"/>
      <c r="R71" s="46"/>
      <c r="S71" s="46"/>
      <c r="T71" s="47"/>
      <c r="U71" s="27"/>
      <c r="V71" s="27"/>
      <c r="W71" s="46"/>
      <c r="X71" s="46"/>
      <c r="Y71" s="47"/>
      <c r="Z71" s="27"/>
      <c r="AA71" s="27"/>
      <c r="AB71" s="27"/>
      <c r="AC71" s="46"/>
      <c r="AD71" s="46"/>
      <c r="AE71" s="47"/>
      <c r="AF71" s="27"/>
      <c r="AG71" s="27"/>
      <c r="AH71" s="27"/>
      <c r="AI71" s="27"/>
    </row>
    <row r="72" spans="16:35">
      <c r="P72" s="27"/>
      <c r="Q72" s="27"/>
      <c r="R72" s="46"/>
      <c r="S72" s="46"/>
      <c r="T72" s="47"/>
      <c r="U72" s="27"/>
      <c r="V72" s="27"/>
      <c r="W72" s="46"/>
      <c r="X72" s="46"/>
      <c r="Y72" s="47"/>
      <c r="Z72" s="27"/>
      <c r="AA72" s="27"/>
      <c r="AB72" s="27"/>
      <c r="AC72" s="46"/>
      <c r="AD72" s="46"/>
      <c r="AE72" s="47"/>
      <c r="AF72" s="27"/>
      <c r="AG72" s="27"/>
      <c r="AH72" s="27"/>
      <c r="AI72" s="27"/>
    </row>
    <row r="73" spans="16:35">
      <c r="P73" s="27"/>
      <c r="Q73" s="27"/>
      <c r="R73" s="46"/>
      <c r="S73" s="46"/>
      <c r="T73" s="47"/>
      <c r="U73" s="27"/>
      <c r="V73" s="27"/>
      <c r="W73" s="46"/>
      <c r="X73" s="46"/>
      <c r="Y73" s="47"/>
      <c r="Z73" s="27"/>
      <c r="AA73" s="27"/>
      <c r="AB73" s="27"/>
      <c r="AC73" s="46"/>
      <c r="AD73" s="46"/>
      <c r="AE73" s="47"/>
      <c r="AF73" s="27"/>
      <c r="AG73" s="27"/>
      <c r="AH73" s="27"/>
      <c r="AI73" s="27"/>
    </row>
    <row r="74" spans="16:35">
      <c r="P74" s="27"/>
      <c r="Q74" s="27"/>
      <c r="R74" s="46"/>
      <c r="S74" s="46"/>
      <c r="T74" s="47"/>
      <c r="U74" s="27"/>
      <c r="V74" s="27"/>
      <c r="W74" s="46"/>
      <c r="X74" s="46"/>
      <c r="Y74" s="47"/>
      <c r="Z74" s="27"/>
      <c r="AA74" s="27"/>
      <c r="AB74" s="27"/>
      <c r="AC74" s="46"/>
      <c r="AD74" s="46"/>
      <c r="AE74" s="47"/>
      <c r="AF74" s="27"/>
      <c r="AG74" s="27"/>
      <c r="AH74" s="27"/>
      <c r="AI74" s="27"/>
    </row>
    <row r="75" spans="16:35">
      <c r="P75" s="27"/>
      <c r="Q75" s="27"/>
      <c r="R75" s="46"/>
      <c r="S75" s="46"/>
      <c r="T75" s="47"/>
      <c r="U75" s="27"/>
      <c r="V75" s="27"/>
      <c r="W75" s="46"/>
      <c r="X75" s="46"/>
      <c r="Y75" s="47"/>
      <c r="Z75" s="27"/>
      <c r="AA75" s="27"/>
      <c r="AB75" s="27"/>
      <c r="AC75" s="46"/>
      <c r="AD75" s="46"/>
      <c r="AE75" s="47"/>
      <c r="AF75" s="27"/>
      <c r="AG75" s="27"/>
      <c r="AH75" s="27"/>
      <c r="AI75" s="27"/>
    </row>
    <row r="76" spans="16:35">
      <c r="P76" s="27"/>
      <c r="Q76" s="27"/>
      <c r="R76" s="46"/>
      <c r="S76" s="46"/>
      <c r="T76" s="47"/>
      <c r="U76" s="27"/>
      <c r="V76" s="27"/>
      <c r="W76" s="46"/>
      <c r="X76" s="46"/>
      <c r="Y76" s="47"/>
      <c r="Z76" s="27"/>
      <c r="AA76" s="27"/>
      <c r="AB76" s="27"/>
      <c r="AC76" s="46"/>
      <c r="AD76" s="46"/>
      <c r="AE76" s="47"/>
      <c r="AF76" s="27"/>
      <c r="AG76" s="27"/>
      <c r="AH76" s="27"/>
      <c r="AI76" s="27"/>
    </row>
    <row r="77" spans="16:35">
      <c r="P77" s="27"/>
      <c r="Q77" s="27"/>
      <c r="R77" s="46"/>
      <c r="S77" s="46"/>
      <c r="T77" s="47"/>
      <c r="U77" s="27"/>
      <c r="V77" s="27"/>
      <c r="W77" s="46"/>
      <c r="X77" s="46"/>
      <c r="Y77" s="47"/>
      <c r="Z77" s="27"/>
      <c r="AA77" s="27"/>
      <c r="AB77" s="27"/>
      <c r="AC77" s="46"/>
      <c r="AD77" s="46"/>
      <c r="AE77" s="47"/>
      <c r="AF77" s="27"/>
      <c r="AG77" s="27"/>
      <c r="AH77" s="27"/>
      <c r="AI77" s="27"/>
    </row>
    <row r="78" spans="16:35">
      <c r="P78" s="27"/>
      <c r="Q78" s="27"/>
      <c r="R78" s="46"/>
      <c r="S78" s="46"/>
      <c r="T78" s="47"/>
      <c r="U78" s="27"/>
      <c r="V78" s="27"/>
      <c r="W78" s="46"/>
      <c r="X78" s="46"/>
      <c r="Y78" s="47"/>
      <c r="Z78" s="27"/>
      <c r="AA78" s="27"/>
      <c r="AB78" s="27"/>
      <c r="AC78" s="46"/>
      <c r="AD78" s="46"/>
      <c r="AE78" s="47"/>
      <c r="AF78" s="27"/>
      <c r="AG78" s="27"/>
      <c r="AH78" s="27"/>
      <c r="AI78" s="27"/>
    </row>
    <row r="79" spans="16:35">
      <c r="P79" s="27"/>
      <c r="Q79" s="27"/>
      <c r="R79" s="46"/>
      <c r="S79" s="46"/>
      <c r="T79" s="47"/>
      <c r="U79" s="27"/>
      <c r="V79" s="27"/>
      <c r="W79" s="46"/>
      <c r="X79" s="46"/>
      <c r="Y79" s="47"/>
      <c r="Z79" s="27"/>
      <c r="AA79" s="27"/>
      <c r="AB79" s="27"/>
      <c r="AC79" s="46"/>
      <c r="AD79" s="46"/>
      <c r="AE79" s="47"/>
      <c r="AF79" s="27"/>
      <c r="AG79" s="27"/>
      <c r="AH79" s="27"/>
      <c r="AI79" s="27"/>
    </row>
    <row r="80" spans="16:35">
      <c r="P80" s="27"/>
      <c r="Q80" s="27"/>
      <c r="R80" s="46"/>
      <c r="S80" s="46"/>
      <c r="T80" s="47"/>
      <c r="U80" s="27"/>
      <c r="V80" s="27"/>
      <c r="W80" s="46"/>
      <c r="X80" s="46"/>
      <c r="Y80" s="47"/>
      <c r="Z80" s="27"/>
      <c r="AA80" s="27"/>
      <c r="AB80" s="27"/>
      <c r="AC80" s="46"/>
      <c r="AD80" s="46"/>
      <c r="AE80" s="47"/>
      <c r="AF80" s="27"/>
      <c r="AG80" s="27"/>
      <c r="AH80" s="27"/>
      <c r="AI80" s="27"/>
    </row>
    <row r="81" spans="12:35">
      <c r="P81" s="27"/>
      <c r="Q81" s="27"/>
      <c r="R81" s="46"/>
      <c r="S81" s="46"/>
      <c r="T81" s="47"/>
      <c r="U81" s="27"/>
      <c r="V81" s="27"/>
      <c r="W81" s="46"/>
      <c r="X81" s="46"/>
      <c r="Y81" s="47"/>
      <c r="Z81" s="27"/>
      <c r="AA81" s="27"/>
      <c r="AB81" s="27"/>
      <c r="AC81" s="46"/>
      <c r="AD81" s="46"/>
      <c r="AE81" s="47"/>
      <c r="AF81" s="27"/>
      <c r="AG81" s="27"/>
      <c r="AH81" s="27"/>
      <c r="AI81" s="27"/>
    </row>
    <row r="82" spans="12:35">
      <c r="P82" s="27"/>
      <c r="Q82" s="27"/>
      <c r="R82" s="46"/>
      <c r="S82" s="46"/>
      <c r="T82" s="47"/>
      <c r="U82" s="27"/>
      <c r="V82" s="27"/>
      <c r="W82" s="46"/>
      <c r="X82" s="46"/>
      <c r="Y82" s="47"/>
      <c r="Z82" s="27"/>
      <c r="AA82" s="27"/>
      <c r="AB82" s="27"/>
      <c r="AC82" s="46"/>
      <c r="AD82" s="46"/>
      <c r="AE82" s="47"/>
      <c r="AF82" s="27"/>
      <c r="AG82" s="27"/>
      <c r="AH82" s="27"/>
      <c r="AI82" s="27"/>
    </row>
    <row r="83" spans="12:35">
      <c r="L83" s="27"/>
      <c r="AG83" s="27"/>
      <c r="AH83" s="27"/>
      <c r="AI83" s="27"/>
    </row>
    <row r="84" spans="12:35">
      <c r="L84" s="27"/>
      <c r="AG84" s="27"/>
      <c r="AH84" s="27"/>
      <c r="AI84" s="27"/>
    </row>
    <row r="85" spans="12:35">
      <c r="L85" s="27"/>
      <c r="AG85" s="27"/>
      <c r="AH85" s="27"/>
      <c r="AI85" s="27"/>
    </row>
    <row r="86" spans="12:35">
      <c r="L86" s="27"/>
      <c r="AG86" s="27"/>
      <c r="AH86" s="27"/>
      <c r="AI86" s="27"/>
    </row>
    <row r="87" spans="12:35">
      <c r="L87" s="27"/>
      <c r="AG87" s="27"/>
      <c r="AH87" s="27"/>
      <c r="AI87" s="27"/>
    </row>
    <row r="88" spans="12:35">
      <c r="L88" s="27"/>
      <c r="AG88" s="27"/>
      <c r="AH88" s="27"/>
      <c r="AI88" s="27"/>
    </row>
    <row r="89" spans="12:35">
      <c r="L89" s="27"/>
      <c r="AG89" s="27"/>
      <c r="AH89" s="27"/>
      <c r="AI89" s="27"/>
    </row>
    <row r="90" spans="12:35">
      <c r="L90" s="27"/>
      <c r="AG90" s="27"/>
      <c r="AH90" s="27"/>
      <c r="AI90" s="27"/>
    </row>
    <row r="91" spans="12:35">
      <c r="L91" s="27"/>
      <c r="AG91" s="27"/>
      <c r="AH91" s="27"/>
      <c r="AI91" s="27"/>
    </row>
    <row r="92" spans="12:35">
      <c r="L92" s="27"/>
      <c r="AG92" s="27"/>
      <c r="AH92" s="27"/>
      <c r="AI92" s="27"/>
    </row>
    <row r="93" spans="12:35">
      <c r="L93" s="27"/>
      <c r="AG93" s="27"/>
      <c r="AH93" s="27"/>
      <c r="AI93" s="27"/>
    </row>
    <row r="94" spans="12:35">
      <c r="L94" s="27"/>
      <c r="AG94" s="27"/>
      <c r="AH94" s="27"/>
      <c r="AI94" s="27"/>
    </row>
    <row r="95" spans="12:35">
      <c r="L95" s="27"/>
      <c r="AG95" s="27"/>
      <c r="AH95" s="27"/>
      <c r="AI95" s="27"/>
    </row>
    <row r="96" spans="12:35">
      <c r="L96" s="27"/>
      <c r="AG96" s="27"/>
      <c r="AH96" s="27"/>
      <c r="AI96" s="27"/>
    </row>
    <row r="97" spans="12:35">
      <c r="L97" s="27"/>
      <c r="AG97" s="27"/>
      <c r="AH97" s="27"/>
      <c r="AI97" s="27"/>
    </row>
    <row r="98" spans="12:35">
      <c r="L98" s="27"/>
      <c r="AG98" s="27"/>
      <c r="AH98" s="27"/>
      <c r="AI98" s="27"/>
    </row>
    <row r="99" spans="12:35">
      <c r="L99" s="27"/>
      <c r="AG99" s="27"/>
      <c r="AH99" s="27"/>
      <c r="AI99" s="27"/>
    </row>
    <row r="100" spans="12:35">
      <c r="L100" s="27"/>
      <c r="AG100" s="27"/>
      <c r="AH100" s="27"/>
      <c r="AI100" s="27"/>
    </row>
    <row r="101" spans="12:35">
      <c r="L101" s="27"/>
      <c r="AG101" s="27"/>
      <c r="AH101" s="27"/>
      <c r="AI101" s="27"/>
    </row>
    <row r="102" spans="12:35">
      <c r="L102" s="27"/>
      <c r="AG102" s="27"/>
      <c r="AH102" s="27"/>
      <c r="AI102" s="27"/>
    </row>
    <row r="103" spans="12:35">
      <c r="L103" s="27"/>
      <c r="AG103" s="27"/>
      <c r="AH103" s="27"/>
      <c r="AI103" s="27"/>
    </row>
    <row r="104" spans="12:35">
      <c r="L104" s="27"/>
      <c r="AG104" s="27"/>
      <c r="AH104" s="27"/>
      <c r="AI104" s="27"/>
    </row>
    <row r="105" spans="12:35">
      <c r="L105" s="27"/>
      <c r="AG105" s="27"/>
      <c r="AH105" s="27"/>
      <c r="AI105" s="27"/>
    </row>
    <row r="106" spans="12:35">
      <c r="L106" s="27"/>
      <c r="AG106" s="27"/>
      <c r="AH106" s="27"/>
      <c r="AI106" s="27"/>
    </row>
    <row r="107" spans="12:35">
      <c r="L107" s="27"/>
      <c r="AG107" s="27"/>
      <c r="AH107" s="27"/>
      <c r="AI107" s="27"/>
    </row>
    <row r="108" spans="12:35">
      <c r="L108" s="27"/>
      <c r="AG108" s="27"/>
      <c r="AH108" s="27"/>
      <c r="AI108" s="27"/>
    </row>
    <row r="109" spans="12:35">
      <c r="L109" s="27"/>
      <c r="AG109" s="27"/>
      <c r="AH109" s="27"/>
      <c r="AI109" s="27"/>
    </row>
    <row r="110" spans="12:35">
      <c r="L110" s="27"/>
      <c r="AG110" s="27"/>
      <c r="AH110" s="27"/>
      <c r="AI110" s="27"/>
    </row>
    <row r="111" spans="12:35">
      <c r="L111" s="27"/>
      <c r="AG111" s="27"/>
      <c r="AH111" s="27"/>
      <c r="AI111" s="27"/>
    </row>
    <row r="112" spans="12:35">
      <c r="L112" s="27"/>
      <c r="AG112" s="27"/>
      <c r="AH112" s="27"/>
      <c r="AI112" s="27"/>
    </row>
    <row r="113" spans="12:35">
      <c r="L113" s="27"/>
      <c r="AG113" s="27"/>
      <c r="AH113" s="27"/>
      <c r="AI113" s="27"/>
    </row>
    <row r="114" spans="12:35">
      <c r="L114" s="27"/>
      <c r="AG114" s="27"/>
      <c r="AH114" s="27"/>
      <c r="AI114" s="27"/>
    </row>
    <row r="115" spans="12:35">
      <c r="L115" s="27"/>
      <c r="AG115" s="27"/>
      <c r="AH115" s="27"/>
      <c r="AI115" s="27"/>
    </row>
    <row r="116" spans="12:35">
      <c r="L116" s="27"/>
      <c r="AG116" s="27"/>
      <c r="AH116" s="27"/>
      <c r="AI116" s="27"/>
    </row>
    <row r="117" spans="12:35">
      <c r="L117" s="27"/>
      <c r="AG117" s="27"/>
      <c r="AH117" s="27"/>
      <c r="AI117" s="27"/>
    </row>
    <row r="118" spans="12:35">
      <c r="L118" s="27"/>
      <c r="AG118" s="27"/>
      <c r="AH118" s="27"/>
      <c r="AI118" s="27"/>
    </row>
    <row r="119" spans="12:35">
      <c r="L119" s="27"/>
      <c r="AG119" s="27"/>
      <c r="AH119" s="27"/>
      <c r="AI119" s="27"/>
    </row>
    <row r="120" spans="12:35">
      <c r="L120" s="27"/>
      <c r="AG120" s="27"/>
      <c r="AH120" s="27"/>
      <c r="AI120" s="27"/>
    </row>
    <row r="121" spans="12:35">
      <c r="L121" s="27"/>
      <c r="AG121" s="27"/>
      <c r="AH121" s="27"/>
      <c r="AI121" s="27"/>
    </row>
    <row r="122" spans="12:35">
      <c r="L122" s="27"/>
      <c r="AG122" s="27"/>
      <c r="AH122" s="27"/>
      <c r="AI122" s="27"/>
    </row>
    <row r="123" spans="12:35">
      <c r="L123" s="27"/>
      <c r="AG123" s="27"/>
      <c r="AH123" s="27"/>
      <c r="AI123" s="27"/>
    </row>
    <row r="124" spans="12:35">
      <c r="L124" s="27"/>
      <c r="AG124" s="27"/>
      <c r="AH124" s="27"/>
      <c r="AI124" s="27"/>
    </row>
    <row r="125" spans="12:35">
      <c r="L125" s="27"/>
      <c r="AG125" s="27"/>
      <c r="AH125" s="27"/>
      <c r="AI125" s="27"/>
    </row>
    <row r="126" spans="12:35">
      <c r="L126" s="27"/>
      <c r="AG126" s="27"/>
      <c r="AH126" s="27"/>
      <c r="AI126" s="27"/>
    </row>
    <row r="127" spans="12:35">
      <c r="L127" s="27"/>
      <c r="AG127" s="27"/>
      <c r="AH127" s="27"/>
      <c r="AI127" s="27"/>
    </row>
    <row r="128" spans="12:35">
      <c r="L128" s="27"/>
      <c r="AG128" s="27"/>
      <c r="AH128" s="27"/>
      <c r="AI128" s="27"/>
    </row>
    <row r="129" spans="12:35">
      <c r="L129" s="27"/>
      <c r="AG129" s="27"/>
      <c r="AH129" s="27"/>
      <c r="AI129" s="27"/>
    </row>
    <row r="130" spans="12:35">
      <c r="L130" s="27"/>
      <c r="AG130" s="27"/>
      <c r="AH130" s="27"/>
      <c r="AI130" s="27"/>
    </row>
    <row r="131" spans="12:35">
      <c r="L131" s="27"/>
      <c r="AG131" s="27"/>
      <c r="AH131" s="27"/>
      <c r="AI131" s="27"/>
    </row>
    <row r="132" spans="12:35">
      <c r="L132" s="27"/>
      <c r="AG132" s="27"/>
      <c r="AH132" s="27"/>
      <c r="AI132" s="27"/>
    </row>
    <row r="133" spans="12:35">
      <c r="L133" s="27"/>
      <c r="AG133" s="27"/>
      <c r="AH133" s="27"/>
      <c r="AI133" s="27"/>
    </row>
    <row r="134" spans="12:35">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row>
    <row r="135" spans="12:35">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row>
    <row r="136" spans="12:35">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row>
    <row r="137" spans="12:35">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row>
    <row r="138" spans="12:35">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row>
    <row r="139" spans="12:35">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row>
    <row r="140" spans="12:35">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row>
    <row r="141" spans="12:35">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row>
    <row r="142" spans="12:35">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row>
    <row r="143" spans="12:35">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row>
    <row r="144" spans="12:35">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row>
    <row r="145" spans="12:35">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row>
    <row r="146" spans="12:35">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row>
    <row r="147" spans="12:35">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row>
    <row r="148" spans="12:35">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row>
    <row r="149" spans="12:35">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row>
    <row r="150" spans="12:35">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row>
    <row r="151" spans="12:35">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row>
    <row r="152" spans="12:35">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row>
    <row r="153" spans="12:35">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row>
    <row r="154" spans="12:35">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row>
    <row r="155" spans="12:35">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row>
    <row r="156" spans="12:35">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row>
    <row r="157" spans="12:35">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row>
    <row r="158" spans="12:35">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row>
    <row r="159" spans="12:35">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row>
    <row r="160" spans="12:35">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row>
    <row r="161" spans="12:35">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row>
    <row r="162" spans="12:35">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row>
    <row r="163" spans="12:35">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row>
    <row r="164" spans="12:35">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row>
    <row r="165" spans="12:35">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row>
    <row r="166" spans="12:35">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row>
    <row r="167" spans="12:35">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row>
    <row r="168" spans="12:35">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row>
    <row r="169" spans="12:35">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row>
    <row r="170" spans="12:35">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row>
    <row r="171" spans="12:35">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row>
    <row r="172" spans="12:35">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row>
    <row r="173" spans="12:35">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row>
    <row r="174" spans="12:35">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row>
    <row r="175" spans="12:35">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row>
    <row r="176" spans="12:35">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row>
    <row r="177" spans="12:35">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row>
    <row r="178" spans="12:35">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row>
    <row r="179" spans="12:35">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row>
    <row r="180" spans="12:35">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row>
    <row r="181" spans="12:35">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row>
    <row r="182" spans="12:35">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row>
    <row r="183" spans="12:35">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row>
    <row r="184" spans="12:35">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row>
    <row r="185" spans="12:35">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row>
    <row r="186" spans="12:35">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row>
    <row r="187" spans="12:35">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row>
    <row r="188" spans="12:35">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row>
    <row r="189" spans="12:35">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row>
    <row r="190" spans="12:35">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row>
    <row r="191" spans="12:35">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row>
    <row r="192" spans="12:35">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row>
    <row r="193" spans="12:35">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row>
    <row r="194" spans="12:35">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row>
    <row r="195" spans="12:35">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row>
    <row r="196" spans="12:35">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row>
    <row r="197" spans="12:35">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row>
    <row r="198" spans="12:35">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row>
    <row r="199" spans="12:35">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row>
    <row r="200" spans="12:35">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row>
    <row r="201" spans="12:35">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row>
    <row r="202" spans="12:35">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row>
    <row r="203" spans="12:35">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row>
    <row r="204" spans="12:35">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row>
    <row r="205" spans="12:35">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row>
    <row r="206" spans="12:35">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row>
    <row r="207" spans="12:35">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row>
    <row r="208" spans="12:35">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row>
    <row r="209" spans="12:35">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row>
    <row r="210" spans="12:35">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row>
    <row r="211" spans="12:35">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row>
    <row r="212" spans="12:35">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row>
    <row r="213" spans="12:35">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row>
    <row r="214" spans="12:35">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row>
    <row r="215" spans="12:35">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row>
    <row r="216" spans="12:35">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row>
    <row r="217" spans="12:35">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row>
    <row r="218" spans="12:35">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row>
    <row r="219" spans="12:35">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row>
    <row r="220" spans="12:35">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row>
    <row r="221" spans="12:35">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row>
    <row r="222" spans="12:35">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row>
    <row r="223" spans="12:35">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row>
    <row r="224" spans="12:35">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row>
    <row r="225" spans="12:35">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row>
    <row r="226" spans="12:35">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row>
    <row r="227" spans="12:35">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row>
    <row r="228" spans="12:35">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row>
    <row r="229" spans="12:35">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row>
    <row r="230" spans="12:35">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row>
    <row r="231" spans="12:35">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row>
    <row r="232" spans="12:35">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row>
    <row r="233" spans="12:35">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row>
    <row r="234" spans="12:35">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row>
    <row r="235" spans="12:35">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row>
    <row r="236" spans="12:35">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row>
    <row r="237" spans="12:35">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row>
    <row r="238" spans="12:35">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row>
    <row r="239" spans="12:35">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row>
    <row r="240" spans="12:35">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row>
    <row r="241" spans="12:35">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row>
    <row r="242" spans="12:35">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row>
    <row r="243" spans="12:35">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row>
    <row r="244" spans="12:35">
      <c r="L244" s="27"/>
      <c r="M244" s="27"/>
      <c r="N244" s="27"/>
      <c r="O244" s="27"/>
      <c r="P244" s="27"/>
      <c r="Q244" s="27"/>
      <c r="R244" s="27"/>
      <c r="S244" s="27"/>
      <c r="T244" s="27"/>
      <c r="U244" s="27"/>
      <c r="V244" s="27"/>
      <c r="W244" s="27"/>
      <c r="X244" s="27"/>
      <c r="Y244" s="27"/>
      <c r="Z244" s="27"/>
      <c r="AA244" s="27"/>
      <c r="AB244" s="27"/>
      <c r="AC244" s="27"/>
      <c r="AD244" s="27"/>
      <c r="AE244" s="27"/>
      <c r="AF244" s="27"/>
      <c r="AG244" s="27"/>
      <c r="AH244" s="27"/>
      <c r="AI244" s="27"/>
    </row>
    <row r="245" spans="12:35">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row>
    <row r="246" spans="12:35">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row>
    <row r="247" spans="12:35">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row>
    <row r="248" spans="12:35">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row>
    <row r="249" spans="12:35">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row>
    <row r="250" spans="12:35">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row>
    <row r="251" spans="12:35">
      <c r="L251" s="27"/>
      <c r="M251" s="27"/>
      <c r="N251" s="27"/>
      <c r="O251" s="27"/>
      <c r="P251" s="27"/>
      <c r="Q251" s="27"/>
      <c r="R251" s="27"/>
      <c r="S251" s="27"/>
      <c r="T251" s="27"/>
      <c r="U251" s="27"/>
      <c r="V251" s="27"/>
      <c r="W251" s="27"/>
      <c r="X251" s="27"/>
      <c r="Y251" s="27"/>
      <c r="Z251" s="27"/>
      <c r="AA251" s="27"/>
      <c r="AB251" s="27"/>
      <c r="AC251" s="27"/>
      <c r="AD251" s="27"/>
      <c r="AE251" s="27"/>
      <c r="AF251" s="27"/>
      <c r="AG251" s="27"/>
      <c r="AH251" s="27"/>
      <c r="AI251" s="27"/>
    </row>
    <row r="252" spans="12:35">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row>
    <row r="253" spans="12:35">
      <c r="L253" s="27"/>
      <c r="M253" s="27"/>
      <c r="N253" s="27"/>
      <c r="O253" s="27"/>
      <c r="P253" s="27"/>
      <c r="Q253" s="27"/>
      <c r="R253" s="27"/>
      <c r="S253" s="27"/>
      <c r="T253" s="27"/>
      <c r="U253" s="27"/>
      <c r="V253" s="27"/>
      <c r="W253" s="27"/>
      <c r="X253" s="27"/>
      <c r="Y253" s="27"/>
      <c r="Z253" s="27"/>
      <c r="AA253" s="27"/>
      <c r="AB253" s="27"/>
      <c r="AC253" s="27"/>
      <c r="AD253" s="27"/>
      <c r="AE253" s="27"/>
      <c r="AF253" s="27"/>
      <c r="AG253" s="27"/>
      <c r="AH253" s="27"/>
      <c r="AI253" s="27"/>
    </row>
    <row r="254" spans="12:35">
      <c r="L254" s="27"/>
      <c r="M254" s="27"/>
      <c r="N254" s="27"/>
      <c r="O254" s="27"/>
      <c r="P254" s="27"/>
      <c r="Q254" s="27"/>
      <c r="R254" s="27"/>
      <c r="S254" s="27"/>
      <c r="T254" s="27"/>
      <c r="U254" s="27"/>
      <c r="V254" s="27"/>
      <c r="W254" s="27"/>
      <c r="X254" s="27"/>
      <c r="Y254" s="27"/>
      <c r="Z254" s="27"/>
      <c r="AA254" s="27"/>
      <c r="AB254" s="27"/>
      <c r="AC254" s="27"/>
      <c r="AD254" s="27"/>
      <c r="AE254" s="27"/>
      <c r="AF254" s="27"/>
      <c r="AG254" s="27"/>
      <c r="AH254" s="27"/>
      <c r="AI254" s="27"/>
    </row>
    <row r="255" spans="12:35">
      <c r="L255" s="27"/>
      <c r="M255" s="27"/>
      <c r="N255" s="27"/>
      <c r="O255" s="27"/>
      <c r="P255" s="27"/>
      <c r="Q255" s="27"/>
      <c r="R255" s="27"/>
      <c r="S255" s="27"/>
      <c r="T255" s="27"/>
      <c r="U255" s="27"/>
      <c r="V255" s="27"/>
      <c r="W255" s="27"/>
      <c r="X255" s="27"/>
      <c r="Y255" s="27"/>
      <c r="Z255" s="27"/>
      <c r="AA255" s="27"/>
      <c r="AB255" s="27"/>
      <c r="AC255" s="27"/>
      <c r="AD255" s="27"/>
      <c r="AE255" s="27"/>
      <c r="AF255" s="27"/>
      <c r="AG255" s="27"/>
      <c r="AH255" s="27"/>
      <c r="AI255" s="27"/>
    </row>
    <row r="256" spans="12:35">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row>
    <row r="257" spans="12:35">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row>
    <row r="258" spans="12:35">
      <c r="L258" s="27"/>
      <c r="M258" s="27"/>
      <c r="N258" s="27"/>
      <c r="O258" s="27"/>
      <c r="P258" s="27"/>
      <c r="Q258" s="27"/>
      <c r="R258" s="27"/>
      <c r="S258" s="27"/>
      <c r="T258" s="27"/>
      <c r="U258" s="27"/>
      <c r="V258" s="27"/>
      <c r="W258" s="27"/>
      <c r="X258" s="27"/>
      <c r="Y258" s="27"/>
      <c r="Z258" s="27"/>
      <c r="AA258" s="27"/>
      <c r="AB258" s="27"/>
      <c r="AC258" s="27"/>
      <c r="AD258" s="27"/>
      <c r="AE258" s="27"/>
      <c r="AF258" s="27"/>
      <c r="AG258" s="27"/>
      <c r="AH258" s="27"/>
      <c r="AI258" s="27"/>
    </row>
    <row r="259" spans="12:35">
      <c r="L259" s="27"/>
      <c r="M259" s="27"/>
      <c r="N259" s="27"/>
      <c r="O259" s="27"/>
      <c r="P259" s="27"/>
      <c r="Q259" s="27"/>
      <c r="R259" s="27"/>
      <c r="S259" s="27"/>
      <c r="T259" s="27"/>
      <c r="U259" s="27"/>
      <c r="V259" s="27"/>
      <c r="W259" s="27"/>
      <c r="X259" s="27"/>
      <c r="Y259" s="27"/>
      <c r="Z259" s="27"/>
      <c r="AA259" s="27"/>
      <c r="AB259" s="27"/>
      <c r="AC259" s="27"/>
      <c r="AD259" s="27"/>
      <c r="AE259" s="27"/>
      <c r="AF259" s="27"/>
      <c r="AG259" s="27"/>
      <c r="AH259" s="27"/>
      <c r="AI259" s="27"/>
    </row>
    <row r="260" spans="12:35">
      <c r="L260" s="27"/>
      <c r="M260" s="27"/>
      <c r="N260" s="27"/>
      <c r="O260" s="27"/>
      <c r="P260" s="27"/>
      <c r="Q260" s="27"/>
      <c r="R260" s="27"/>
      <c r="S260" s="27"/>
      <c r="T260" s="27"/>
      <c r="U260" s="27"/>
      <c r="V260" s="27"/>
      <c r="W260" s="27"/>
      <c r="X260" s="27"/>
      <c r="Y260" s="27"/>
      <c r="Z260" s="27"/>
      <c r="AA260" s="27"/>
      <c r="AB260" s="27"/>
      <c r="AC260" s="27"/>
      <c r="AD260" s="27"/>
      <c r="AE260" s="27"/>
      <c r="AF260" s="27"/>
      <c r="AG260" s="27"/>
      <c r="AH260" s="27"/>
      <c r="AI260" s="27"/>
    </row>
    <row r="261" spans="12:35">
      <c r="L261" s="27"/>
      <c r="M261" s="27"/>
      <c r="N261" s="27"/>
      <c r="O261" s="27"/>
      <c r="P261" s="27"/>
      <c r="Q261" s="27"/>
      <c r="R261" s="27"/>
      <c r="S261" s="27"/>
      <c r="T261" s="27"/>
      <c r="U261" s="27"/>
      <c r="V261" s="27"/>
      <c r="W261" s="27"/>
      <c r="X261" s="27"/>
      <c r="Y261" s="27"/>
      <c r="Z261" s="27"/>
      <c r="AA261" s="27"/>
      <c r="AB261" s="27"/>
      <c r="AC261" s="27"/>
      <c r="AD261" s="27"/>
      <c r="AE261" s="27"/>
      <c r="AF261" s="27"/>
      <c r="AG261" s="27"/>
      <c r="AH261" s="27"/>
      <c r="AI261" s="27"/>
    </row>
    <row r="262" spans="12:35">
      <c r="L262" s="27"/>
      <c r="M262" s="27"/>
      <c r="N262" s="27"/>
      <c r="O262" s="27"/>
      <c r="P262" s="27"/>
      <c r="Q262" s="27"/>
      <c r="R262" s="27"/>
      <c r="S262" s="27"/>
      <c r="T262" s="27"/>
      <c r="U262" s="27"/>
      <c r="V262" s="27"/>
      <c r="W262" s="27"/>
      <c r="X262" s="27"/>
      <c r="Y262" s="27"/>
      <c r="Z262" s="27"/>
      <c r="AA262" s="27"/>
      <c r="AB262" s="27"/>
      <c r="AC262" s="27"/>
      <c r="AD262" s="27"/>
      <c r="AE262" s="27"/>
      <c r="AF262" s="27"/>
      <c r="AG262" s="27"/>
      <c r="AH262" s="27"/>
      <c r="AI262" s="27"/>
    </row>
    <row r="263" spans="12:35">
      <c r="L263" s="27"/>
      <c r="M263" s="27"/>
      <c r="N263" s="27"/>
      <c r="O263" s="27"/>
      <c r="P263" s="27"/>
      <c r="Q263" s="27"/>
      <c r="R263" s="27"/>
      <c r="S263" s="27"/>
      <c r="T263" s="27"/>
      <c r="U263" s="27"/>
      <c r="V263" s="27"/>
      <c r="W263" s="27"/>
      <c r="X263" s="27"/>
      <c r="Y263" s="27"/>
      <c r="Z263" s="27"/>
      <c r="AA263" s="27"/>
      <c r="AB263" s="27"/>
      <c r="AC263" s="27"/>
      <c r="AD263" s="27"/>
      <c r="AE263" s="27"/>
      <c r="AF263" s="27"/>
      <c r="AG263" s="27"/>
      <c r="AH263" s="27"/>
      <c r="AI263" s="27"/>
    </row>
    <row r="264" spans="12:35">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row>
    <row r="265" spans="12:35">
      <c r="L265" s="27"/>
      <c r="M265" s="27"/>
      <c r="N265" s="27"/>
      <c r="O265" s="27"/>
      <c r="P265" s="27"/>
      <c r="Q265" s="27"/>
      <c r="R265" s="27"/>
      <c r="S265" s="27"/>
      <c r="T265" s="27"/>
      <c r="U265" s="27"/>
      <c r="V265" s="27"/>
      <c r="W265" s="27"/>
      <c r="X265" s="27"/>
      <c r="Y265" s="27"/>
      <c r="Z265" s="27"/>
      <c r="AA265" s="27"/>
      <c r="AB265" s="27"/>
      <c r="AC265" s="27"/>
      <c r="AD265" s="27"/>
      <c r="AE265" s="27"/>
      <c r="AF265" s="27"/>
      <c r="AG265" s="27"/>
      <c r="AH265" s="27"/>
      <c r="AI265" s="27"/>
    </row>
    <row r="266" spans="12:35">
      <c r="L266" s="27"/>
      <c r="M266" s="27"/>
      <c r="N266" s="27"/>
      <c r="O266" s="27"/>
      <c r="P266" s="27"/>
      <c r="Q266" s="27"/>
      <c r="R266" s="27"/>
      <c r="S266" s="27"/>
      <c r="T266" s="27"/>
      <c r="U266" s="27"/>
      <c r="V266" s="27"/>
      <c r="W266" s="27"/>
      <c r="X266" s="27"/>
      <c r="Y266" s="27"/>
      <c r="Z266" s="27"/>
      <c r="AA266" s="27"/>
      <c r="AB266" s="27"/>
      <c r="AC266" s="27"/>
      <c r="AD266" s="27"/>
      <c r="AE266" s="27"/>
      <c r="AF266" s="27"/>
      <c r="AG266" s="27"/>
      <c r="AH266" s="27"/>
      <c r="AI266" s="27"/>
    </row>
    <row r="267" spans="12:35">
      <c r="L267" s="27"/>
      <c r="M267" s="27"/>
      <c r="N267" s="27"/>
      <c r="O267" s="27"/>
      <c r="P267" s="27"/>
      <c r="Q267" s="27"/>
      <c r="R267" s="27"/>
      <c r="S267" s="27"/>
      <c r="T267" s="27"/>
      <c r="U267" s="27"/>
      <c r="V267" s="27"/>
      <c r="W267" s="27"/>
      <c r="X267" s="27"/>
      <c r="Y267" s="27"/>
      <c r="Z267" s="27"/>
      <c r="AA267" s="27"/>
      <c r="AB267" s="27"/>
      <c r="AC267" s="27"/>
      <c r="AD267" s="27"/>
      <c r="AE267" s="27"/>
      <c r="AF267" s="27"/>
      <c r="AG267" s="27"/>
      <c r="AH267" s="27"/>
      <c r="AI267" s="27"/>
    </row>
    <row r="268" spans="12:35">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row>
    <row r="269" spans="12:35">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row>
    <row r="270" spans="12:35">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row>
    <row r="271" spans="12:35">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row>
    <row r="272" spans="12:35">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row>
    <row r="273" spans="12:35">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row>
    <row r="274" spans="12:35">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row>
    <row r="275" spans="12:35">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row>
    <row r="276" spans="12:35">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row>
    <row r="277" spans="12:35">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row>
    <row r="278" spans="12:35">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row>
    <row r="279" spans="12:35">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row>
    <row r="280" spans="12:35">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row>
    <row r="281" spans="12:35">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row>
    <row r="282" spans="12:35">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row>
    <row r="283" spans="12:35">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row>
    <row r="284" spans="12:35">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row>
  </sheetData>
  <mergeCells count="5">
    <mergeCell ref="J10:K10"/>
    <mergeCell ref="J15:K15"/>
    <mergeCell ref="J20:K20"/>
    <mergeCell ref="A13:D13"/>
    <mergeCell ref="A30:D30"/>
  </mergeCells>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D28"/>
  <sheetViews>
    <sheetView workbookViewId="0">
      <selection activeCell="A10" sqref="A10"/>
    </sheetView>
  </sheetViews>
  <sheetFormatPr baseColWidth="10" defaultRowHeight="15"/>
  <cols>
    <col min="1" max="1" width="24.7109375" bestFit="1" customWidth="1"/>
    <col min="2" max="2" width="18.140625" bestFit="1" customWidth="1"/>
    <col min="3" max="3" width="41.5703125" bestFit="1" customWidth="1"/>
    <col min="6" max="6" width="24.7109375" bestFit="1" customWidth="1"/>
    <col min="7" max="7" width="18.140625" bestFit="1" customWidth="1"/>
    <col min="8" max="8" width="31.85546875" bestFit="1" customWidth="1"/>
    <col min="11" max="11" width="24.7109375" bestFit="1" customWidth="1"/>
    <col min="12" max="12" width="18.140625" bestFit="1" customWidth="1"/>
    <col min="13" max="13" width="41.5703125" bestFit="1" customWidth="1"/>
    <col min="16" max="16" width="24.7109375" bestFit="1" customWidth="1"/>
    <col min="17" max="17" width="18.140625" bestFit="1" customWidth="1"/>
    <col min="18" max="18" width="31.85546875" bestFit="1" customWidth="1"/>
  </cols>
  <sheetData>
    <row r="1" spans="1:4" ht="15.75" thickBot="1"/>
    <row r="2" spans="1:4" ht="15.75" thickBot="1">
      <c r="A2" s="4" t="s">
        <v>35</v>
      </c>
      <c r="B2" s="8" t="s">
        <v>34</v>
      </c>
      <c r="C2" s="9" t="s">
        <v>42</v>
      </c>
      <c r="D2" s="13" t="s">
        <v>49</v>
      </c>
    </row>
    <row r="3" spans="1:4" ht="15.75" thickBot="1">
      <c r="A3" s="17">
        <f>(D3/12)/(B7+C7)</f>
        <v>20.15731573157316</v>
      </c>
      <c r="B3" s="14" t="s">
        <v>32</v>
      </c>
      <c r="C3" s="15" t="s">
        <v>33</v>
      </c>
      <c r="D3" s="12">
        <v>73292</v>
      </c>
    </row>
    <row r="4" spans="1:4">
      <c r="A4" s="2" t="s">
        <v>46</v>
      </c>
      <c r="B4" s="1">
        <v>80</v>
      </c>
      <c r="C4" s="1">
        <v>80</v>
      </c>
    </row>
    <row r="5" spans="1:4">
      <c r="A5" s="2" t="s">
        <v>47</v>
      </c>
      <c r="B5" s="49">
        <f>'Hipótesis Desplazamientos'!$H$12</f>
        <v>36</v>
      </c>
      <c r="C5" s="1">
        <f>'Hipótesis Desplazamientos'!$H$28</f>
        <v>11</v>
      </c>
    </row>
    <row r="6" spans="1:4">
      <c r="A6" s="2" t="s">
        <v>48</v>
      </c>
      <c r="B6" s="49">
        <f>'Hipótesis Desplazamientos'!$H$13</f>
        <v>73</v>
      </c>
      <c r="C6" s="1">
        <f>'Hipótesis Desplazamientos'!$H$29</f>
        <v>23</v>
      </c>
    </row>
    <row r="7" spans="1:4">
      <c r="A7" s="16" t="s">
        <v>50</v>
      </c>
      <c r="B7" s="49">
        <f>B4+B5+B6</f>
        <v>189</v>
      </c>
      <c r="C7" s="1">
        <f>C4+C5+C6</f>
        <v>114</v>
      </c>
    </row>
    <row r="8" spans="1:4" ht="15.75" thickBot="1"/>
    <row r="9" spans="1:4" ht="15.75" thickBot="1">
      <c r="A9" s="4" t="s">
        <v>35</v>
      </c>
      <c r="B9" s="8" t="s">
        <v>36</v>
      </c>
      <c r="C9" s="9" t="s">
        <v>43</v>
      </c>
      <c r="D9" s="13" t="s">
        <v>49</v>
      </c>
    </row>
    <row r="10" spans="1:4" ht="15.75" thickBot="1">
      <c r="A10" s="17">
        <f>(D10/12)/(B14+C14)</f>
        <v>18.086379460400348</v>
      </c>
      <c r="B10" s="14" t="s">
        <v>32</v>
      </c>
      <c r="C10" s="15" t="s">
        <v>33</v>
      </c>
      <c r="D10" s="12">
        <v>83125</v>
      </c>
    </row>
    <row r="11" spans="1:4">
      <c r="A11" s="2" t="s">
        <v>46</v>
      </c>
      <c r="B11" s="1">
        <v>160</v>
      </c>
      <c r="C11" s="1">
        <v>80</v>
      </c>
    </row>
    <row r="12" spans="1:4">
      <c r="A12" s="2" t="s">
        <v>47</v>
      </c>
      <c r="B12" s="49">
        <f>'Hipótesis Desplazamientos'!$H$12</f>
        <v>36</v>
      </c>
      <c r="C12" s="1">
        <f>'Hipótesis Desplazamientos'!$H$28</f>
        <v>11</v>
      </c>
    </row>
    <row r="13" spans="1:4">
      <c r="A13" s="2" t="s">
        <v>48</v>
      </c>
      <c r="B13" s="49">
        <f>'Hipótesis Desplazamientos'!$H$13</f>
        <v>73</v>
      </c>
      <c r="C13" s="1">
        <f>'Hipótesis Desplazamientos'!$H$29</f>
        <v>23</v>
      </c>
    </row>
    <row r="14" spans="1:4">
      <c r="A14" s="16" t="s">
        <v>50</v>
      </c>
      <c r="B14" s="49">
        <f>B11+B12+B13</f>
        <v>269</v>
      </c>
      <c r="C14" s="1">
        <f>C11+C12+C13</f>
        <v>114</v>
      </c>
    </row>
    <row r="15" spans="1:4" ht="15.75" thickBot="1"/>
    <row r="16" spans="1:4" ht="15.75" thickBot="1">
      <c r="A16" s="4" t="s">
        <v>35</v>
      </c>
      <c r="B16" s="8" t="s">
        <v>37</v>
      </c>
      <c r="C16" s="9" t="s">
        <v>44</v>
      </c>
      <c r="D16" s="13" t="s">
        <v>49</v>
      </c>
    </row>
    <row r="17" spans="1:4" ht="15.75" thickBot="1">
      <c r="A17" s="17">
        <f>(D17/12)/(B21+C21)</f>
        <v>20.831353491720662</v>
      </c>
      <c r="B17" s="14" t="s">
        <v>32</v>
      </c>
      <c r="C17" s="15" t="s">
        <v>33</v>
      </c>
      <c r="D17" s="12">
        <v>115739</v>
      </c>
    </row>
    <row r="18" spans="1:4">
      <c r="A18" s="2" t="s">
        <v>46</v>
      </c>
      <c r="B18" s="1">
        <v>240</v>
      </c>
      <c r="C18" s="1">
        <v>80</v>
      </c>
    </row>
    <row r="19" spans="1:4">
      <c r="A19" s="2" t="s">
        <v>47</v>
      </c>
      <c r="B19" s="49">
        <f>'Hipótesis Desplazamientos'!$H$12</f>
        <v>36</v>
      </c>
      <c r="C19" s="1">
        <f>'Hipótesis Desplazamientos'!$H$28</f>
        <v>11</v>
      </c>
    </row>
    <row r="20" spans="1:4">
      <c r="A20" s="2" t="s">
        <v>48</v>
      </c>
      <c r="B20" s="49">
        <f>'Hipótesis Desplazamientos'!$H$13</f>
        <v>73</v>
      </c>
      <c r="C20" s="1">
        <f>'Hipótesis Desplazamientos'!$H$29</f>
        <v>23</v>
      </c>
    </row>
    <row r="21" spans="1:4">
      <c r="A21" s="16" t="s">
        <v>50</v>
      </c>
      <c r="B21" s="49">
        <f>B18+B19+B20</f>
        <v>349</v>
      </c>
      <c r="C21" s="1">
        <f>C18+C19+C20</f>
        <v>114</v>
      </c>
    </row>
    <row r="22" spans="1:4" ht="15.75" thickBot="1"/>
    <row r="23" spans="1:4" ht="15.75" thickBot="1">
      <c r="A23" s="4" t="s">
        <v>35</v>
      </c>
      <c r="B23" s="8" t="s">
        <v>38</v>
      </c>
      <c r="C23" s="9" t="s">
        <v>45</v>
      </c>
      <c r="D23" s="13" t="s">
        <v>49</v>
      </c>
    </row>
    <row r="24" spans="1:4" ht="15.75" thickBot="1">
      <c r="A24" s="17">
        <f>(D24/12)/(B28+C28)</f>
        <v>27.638554216867469</v>
      </c>
      <c r="B24" s="14" t="s">
        <v>32</v>
      </c>
      <c r="C24" s="15" t="s">
        <v>33</v>
      </c>
      <c r="D24" s="12">
        <v>165168</v>
      </c>
    </row>
    <row r="25" spans="1:4">
      <c r="A25" s="2" t="s">
        <v>46</v>
      </c>
      <c r="B25" s="49">
        <f>'Hipótesis Desplazamientos'!H11</f>
        <v>275</v>
      </c>
      <c r="C25" s="1">
        <v>80</v>
      </c>
    </row>
    <row r="26" spans="1:4">
      <c r="A26" s="2" t="s">
        <v>47</v>
      </c>
      <c r="B26" s="49">
        <f>'Hipótesis Desplazamientos'!$H$12</f>
        <v>36</v>
      </c>
      <c r="C26" s="1">
        <f>'Hipótesis Desplazamientos'!$H$28</f>
        <v>11</v>
      </c>
    </row>
    <row r="27" spans="1:4">
      <c r="A27" s="2" t="s">
        <v>48</v>
      </c>
      <c r="B27" s="49">
        <f>'Hipótesis Desplazamientos'!$H$13</f>
        <v>73</v>
      </c>
      <c r="C27" s="1">
        <f>'Hipótesis Desplazamientos'!$H$29</f>
        <v>23</v>
      </c>
    </row>
    <row r="28" spans="1:4">
      <c r="A28" s="16" t="s">
        <v>50</v>
      </c>
      <c r="B28" s="49">
        <f>B25+B26+B27</f>
        <v>384</v>
      </c>
      <c r="C28" s="1">
        <f>C25+C26+C27</f>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Portada</vt:lpstr>
      <vt:lpstr>Hipótesis Desplazamientos</vt:lpstr>
      <vt:lpstr>Cálculo Tarifas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2014-09-03T11:52:22Z</dcterms:modified>
</cp:coreProperties>
</file>